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'1'!$A$1:$E$144</definedName>
    <definedName name="_xlnm.Print_Area" localSheetId="6">'7'!$A$1:$K$14</definedName>
    <definedName name="_xlnm.Print_Titles" localSheetId="0">'1'!$4:$5</definedName>
    <definedName name="_xlnm.Print_Titles" localSheetId="1">'2'!$4:$6</definedName>
    <definedName name="_xlnm.Print_Titles" localSheetId="4">'5'!$3:$5</definedName>
  </definedNames>
  <calcPr fullCalcOnLoad="1"/>
</workbook>
</file>

<file path=xl/sharedStrings.xml><?xml version="1.0" encoding="utf-8"?>
<sst xmlns="http://schemas.openxmlformats.org/spreadsheetml/2006/main" count="1096" uniqueCount="431">
  <si>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</si>
  <si>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</si>
  <si>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</si>
  <si>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</si>
  <si>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</si>
  <si>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</si>
  <si>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</si>
  <si>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</si>
  <si>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</si>
  <si>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</si>
  <si>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</si>
  <si>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</si>
  <si>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</si>
  <si>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</si>
  <si>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</si>
  <si>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</si>
  <si>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</si>
  <si>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</si>
  <si>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</si>
  <si>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</si>
  <si>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</si>
  <si>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</si>
  <si>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</si>
  <si>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</si>
  <si>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</si>
  <si>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</si>
  <si>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</si>
  <si>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</si>
  <si>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</si>
  <si>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</si>
  <si>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</si>
  <si>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</si>
  <si>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</si>
  <si>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</si>
  <si>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</si>
  <si>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</si>
  <si>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</si>
  <si>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</si>
  <si>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</si>
  <si>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</si>
  <si>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</si>
  <si>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</si>
  <si>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</si>
  <si>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</si>
  <si>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</si>
  <si>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</si>
  <si>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</si>
  <si>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</si>
  <si>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</si>
  <si>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</si>
  <si>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</si>
  <si>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</si>
  <si>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</si>
  <si>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</si>
  <si>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</si>
  <si>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</si>
  <si>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</si>
  <si>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</si>
  <si>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</si>
  <si>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</si>
  <si>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</si>
  <si>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</si>
  <si>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</si>
  <si>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</si>
  <si>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</si>
  <si>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</si>
  <si>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</si>
  <si>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</si>
  <si>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</si>
  <si>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</si>
  <si>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</si>
  <si>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</si>
  <si>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</si>
  <si>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</si>
  <si>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</si>
  <si>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</si>
  <si>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</si>
  <si>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</si>
  <si>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</si>
  <si>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</si>
  <si>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</si>
  <si>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</si>
  <si>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</si>
  <si>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</si>
  <si>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</si>
  <si>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</si>
  <si>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</si>
  <si>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</si>
  <si>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</si>
  <si>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</si>
  <si>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</si>
  <si>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</si>
  <si>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</si>
  <si>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</si>
  <si>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</si>
  <si>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</si>
  <si>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</si>
  <si>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</si>
  <si>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</si>
  <si>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</si>
  <si>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</si>
  <si>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</si>
  <si>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</si>
  <si>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</si>
  <si>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</si>
  <si>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</si>
  <si>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</si>
  <si>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</si>
  <si>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 xml:space="preserve">§ 944 </t>
  </si>
  <si>
    <t>Wydatki
ogółem
(6+10)</t>
  </si>
  <si>
    <t>świadczenia społeczne</t>
  </si>
  <si>
    <t>na inwestycje</t>
  </si>
  <si>
    <t>§ 265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</si>
  <si>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</si>
  <si>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</si>
  <si>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</si>
  <si>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</si>
  <si>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</si>
  <si>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</si>
  <si>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t>rok budżetowy 2007 (8+9+10+11)</t>
  </si>
  <si>
    <t>z tego źródła finansowania</t>
  </si>
  <si>
    <t>Plan
na 2007 r.
(6+12)</t>
  </si>
  <si>
    <t>środki pochodzące
 z innych  źródeł*</t>
  </si>
  <si>
    <t>Dochody i wydatki związane z realizacją zadań wykonywanych na podstawie porozumień (umów) między jednostkami samorządu terytorialnego w 2007 r.</t>
  </si>
  <si>
    <t>1.Zakład Gospodarki Komunalnej w Widuchowej</t>
  </si>
  <si>
    <t>2.Gminne Przedszkole w Widuchowej</t>
  </si>
  <si>
    <t>Plan przychodów i wydatków zakładów budżetowych na 2007 r.</t>
  </si>
  <si>
    <t>X</t>
  </si>
  <si>
    <t>Gminna Biblioteka Publiczna w Widuchowej</t>
  </si>
  <si>
    <t>Gminne Przedszkole w Widuchowej</t>
  </si>
  <si>
    <t>Wpływy z róznych opłat - § 0690</t>
  </si>
  <si>
    <t>Pozostałe odsetki - § 0920</t>
  </si>
  <si>
    <t>Zakup materiałów i wyposażenia  - § 4210</t>
  </si>
  <si>
    <t>Zakup usług pozostałych  - § 4300</t>
  </si>
  <si>
    <t>Dział 900 rozdział 90011</t>
  </si>
  <si>
    <t>-</t>
  </si>
  <si>
    <t>Prognoza łącznej kwoty długu publicznego
 Gminy Widuchowa
na lata 2006-2013</t>
  </si>
  <si>
    <t xml:space="preserve">  w zł  </t>
  </si>
  <si>
    <t>Wykonanie</t>
  </si>
  <si>
    <t>Przewidywane wykonanie</t>
  </si>
  <si>
    <t>A. DOCHODY</t>
  </si>
  <si>
    <r>
      <t xml:space="preserve">B. WYDATKI  </t>
    </r>
    <r>
      <rPr>
        <sz val="10"/>
        <rFont val="Times New Roman"/>
        <family val="1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</si>
  <si>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</si>
  <si>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</si>
  <si>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</si>
  <si>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</si>
  <si>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Times New Roman"/>
        <family val="1"/>
      </rPr>
      <t>z tego:</t>
    </r>
  </si>
  <si>
    <t>D11. kredyty i pożyczki
 w tym: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</si>
  <si>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</si>
  <si>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</si>
  <si>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>D12. spłata pożyczek udzielonych</t>
  </si>
  <si>
    <t>D13. nadwyżka z lat ubiegłych
w tym:</t>
  </si>
  <si>
    <t xml:space="preserve">     D131. środki na pokrycie deficytu</t>
  </si>
  <si>
    <t>D14. papiery wartościowe
w tym:</t>
  </si>
  <si>
    <t xml:space="preserve">     D141. na realizację programów i projektów 
              realizowanych z udziałem środków 
              pochodzących z funduszy strukturalnych 
              i Funduszu Spójności UE</t>
  </si>
  <si>
    <t>D15. obligacje jednostek samorządowych oraz związków komunalnych
w tym:</t>
  </si>
  <si>
    <t xml:space="preserve">     D151. na realizację programów i projektów 
              realizowanych z udziałem środków pochodzących 
              z funduszy strukturalnych i Funduszu Spójności UE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</si>
  <si>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</si>
  <si>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</si>
  <si>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</si>
  <si>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Times New Roman"/>
        <family val="1"/>
      </rPr>
      <t>z tego:</t>
    </r>
  </si>
  <si>
    <t>D21. spłaty kredytów i pożyczek
 w tym:</t>
  </si>
  <si>
    <t>kredyt</t>
  </si>
  <si>
    <t>pożyczka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</si>
  <si>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</si>
  <si>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</si>
  <si>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>D22. pożyczki</t>
  </si>
  <si>
    <t>D23. lokaty w bankach</t>
  </si>
  <si>
    <t>D24. wykup papierów wartościowych
w tym:</t>
  </si>
  <si>
    <t xml:space="preserve">     D241. na realizację programów i projektów realizowanych 
              z udziałem środków pochodzących z funduszy 
              strukturalnych i Funduszu Spójności UE</t>
  </si>
  <si>
    <t>D25. wykup obligacji samorządowych
w tym:</t>
  </si>
  <si>
    <t xml:space="preserve">      D251. na realizację programów i projektów realizowanych 
               z udziałem środków pochodzących z funduszy 
               strukturalnych i Funduszu Spójności UE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</si>
  <si>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</si>
  <si>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</si>
  <si>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</si>
  <si>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</si>
  <si>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</si>
  <si>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</si>
  <si>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</si>
  <si>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</si>
  <si>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</si>
  <si>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</si>
  <si>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</si>
  <si>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</si>
  <si>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</si>
  <si>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</si>
  <si>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0"/>
        <color indexed="8"/>
        <rFont val="Times New Roman"/>
        <family val="1"/>
      </rPr>
      <t>źnik łącznego długu do dochodu 
     (poz.33 / poz.1) %</t>
    </r>
  </si>
  <si>
    <r>
      <t>G1. Wska</t>
    </r>
    <r>
      <rPr>
        <b/>
        <sz val="10"/>
        <color indexed="8"/>
        <rFont val="Times New Roman"/>
        <family val="1"/>
      </rPr>
      <t xml:space="preserve">źnik długu do dochodu </t>
    </r>
    <r>
      <rPr>
        <i/>
        <sz val="10"/>
        <color indexed="8"/>
        <rFont val="Times New Roman"/>
        <family val="1"/>
      </rPr>
      <t>(bez poz. 41)</t>
    </r>
    <r>
      <rPr>
        <b/>
        <sz val="10"/>
        <color indexed="8"/>
        <rFont val="Times New Roman"/>
        <family val="1"/>
      </rPr>
      <t xml:space="preserve">
     ((poz.33 (-) poz. 41) / poz.1) %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</si>
  <si>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</si>
  <si>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</si>
  <si>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</si>
  <si>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</si>
  <si>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j.s.t.,</t>
  </si>
  <si>
    <t xml:space="preserve"> 5)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</si>
  <si>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</si>
  <si>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</si>
  <si>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</si>
  <si>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t>I. Wskaźnik rocznej spłaty łącznego zadłużenia  
    do dochodu  (poz.44 / poz.1) %</t>
  </si>
  <si>
    <r>
      <t xml:space="preserve">I1. Wskaźnik rocznej spłaty zadłużenia do 
 dochodu </t>
    </r>
    <r>
      <rPr>
        <i/>
        <sz val="10"/>
        <rFont val="Times New Roman"/>
        <family val="1"/>
      </rPr>
      <t>(bez poz. 49)</t>
    </r>
    <r>
      <rPr>
        <b/>
        <sz val="10"/>
        <rFont val="Times New Roman"/>
        <family val="1"/>
      </rPr>
      <t xml:space="preserve"> ((poz.44 (-) poz. 49) / poz.1) %</t>
    </r>
  </si>
  <si>
    <r>
      <t xml:space="preserve">1) </t>
    </r>
    <r>
      <rPr>
        <sz val="10"/>
        <rFont val="Times New Roman"/>
        <family val="1"/>
      </rPr>
      <t xml:space="preserve"> -  odpowiednie skreślić </t>
    </r>
  </si>
  <si>
    <r>
      <t xml:space="preserve">2) </t>
    </r>
    <r>
      <rPr>
        <sz val="10"/>
        <rFont val="Times New Roman"/>
        <family val="1"/>
      </rPr>
      <t xml:space="preserve"> -  depozyty przyjęte do budżetu </t>
    </r>
  </si>
  <si>
    <r>
      <t>3)</t>
    </r>
    <r>
      <rPr>
        <sz val="10"/>
        <rFont val="Times New Roman"/>
        <family val="1"/>
      </rPr>
      <t xml:space="preserve">  - podać dane na poszczególne lata objęte spłatą całego zadłużenia</t>
    </r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</si>
  <si>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</si>
  <si>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</si>
  <si>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</si>
  <si>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</si>
  <si>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</si>
  <si>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</si>
  <si>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</si>
  <si>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Dochody z najmu i dzierżawy składników majątkowych</t>
  </si>
  <si>
    <t>Skarbu Państwa, jednostek samorządu terytorialnego  lub</t>
  </si>
  <si>
    <t>innych jednostek zaliczanych do sektora finansów</t>
  </si>
  <si>
    <t>publicznych oraz innych umów o podobnym charakterze</t>
  </si>
  <si>
    <t>Wpływy ze sprzedaży składników majątkowych</t>
  </si>
  <si>
    <t>Odsetki od nieterminowych wpłat z tytułu podatków i opłat</t>
  </si>
  <si>
    <t>Administracja publiczna</t>
  </si>
  <si>
    <t>Urzędy wojewódzkie</t>
  </si>
  <si>
    <t>Dotacje celowe otrzymane z budżetu państwa na realizację</t>
  </si>
  <si>
    <t>zadań bieżących z zakresu administracji rządowej  oraz</t>
  </si>
  <si>
    <t>innych zadań zleconych gminie (związkom gmin) ustawami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</si>
  <si>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</si>
  <si>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</si>
  <si>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</si>
  <si>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</si>
  <si>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</si>
  <si>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</si>
  <si>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Dochody jednostek samorządu terytorialnego związane z</t>
  </si>
  <si>
    <t>realizacją zadań z zakresu administracji rządowej  oraz</t>
  </si>
  <si>
    <t>innych zadań zleconych ustawami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</si>
  <si>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</si>
  <si>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</si>
  <si>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</si>
  <si>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</si>
  <si>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</si>
  <si>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</si>
  <si>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</si>
  <si>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</si>
  <si>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</si>
  <si>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</si>
  <si>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</si>
  <si>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</si>
  <si>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</si>
  <si>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</si>
  <si>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</si>
  <si>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</si>
  <si>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</si>
  <si>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</si>
  <si>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</si>
  <si>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</si>
  <si>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</si>
  <si>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</si>
  <si>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</si>
  <si>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</si>
  <si>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</si>
  <si>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</si>
  <si>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</si>
  <si>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</si>
  <si>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</si>
  <si>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</si>
  <si>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</si>
  <si>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</si>
  <si>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</si>
  <si>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</si>
  <si>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</si>
  <si>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</si>
  <si>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</si>
  <si>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</si>
  <si>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</si>
  <si>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</si>
  <si>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</si>
  <si>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</si>
  <si>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</si>
  <si>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</si>
  <si>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</si>
  <si>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</si>
  <si>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</si>
  <si>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samorządów województw, pozyskane z innych źródeł</t>
  </si>
  <si>
    <t>Gimnazja</t>
  </si>
  <si>
    <t>Pozostała działalność</t>
  </si>
  <si>
    <t>Pomoc społeczna</t>
  </si>
  <si>
    <t>Świadczenia rodzinne,zaliczka alimentacyjna oraz składki</t>
  </si>
  <si>
    <t>na ubezpieczenia emerytalne i rentowe z ubezpieczenia</t>
  </si>
  <si>
    <t>społecznego</t>
  </si>
  <si>
    <t>Składki na ubezpieczenie zdrowotne opłacane za osoby</t>
  </si>
  <si>
    <t>pobierające niektóre świadczenia z pomocy społecznej oraz</t>
  </si>
  <si>
    <t xml:space="preserve">niektóre świadczenia rodzinne </t>
  </si>
  <si>
    <t>Zasiłki i pomoc w naturze oraz składki na ubezpieczenia</t>
  </si>
  <si>
    <t>emerytalne i rentowe</t>
  </si>
  <si>
    <t>własnych zadań bieżących gmin ( związków gmin)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</si>
  <si>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</si>
  <si>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</si>
  <si>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</si>
  <si>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</si>
  <si>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</si>
  <si>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</si>
  <si>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</si>
  <si>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</si>
  <si>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</si>
  <si>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</si>
  <si>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</si>
  <si>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</si>
  <si>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</si>
  <si>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</si>
  <si>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</si>
  <si>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</si>
  <si>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</si>
  <si>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</si>
  <si>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</si>
  <si>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</si>
  <si>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</si>
  <si>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</si>
  <si>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</si>
  <si>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</si>
  <si>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</si>
  <si>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</si>
  <si>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Opłaty z tytułu zakupu usług telekomunikacyjnych telefonii</t>
  </si>
  <si>
    <t>stacjonarnej</t>
  </si>
  <si>
    <t>Odpisy na zakładowy fundusz świadczeń socjalnych</t>
  </si>
  <si>
    <t>Szkolenia pracowników niebędących członkami korpusu</t>
  </si>
  <si>
    <t>służby cywilnej</t>
  </si>
  <si>
    <t>Zakup materiałów papierniczych do sprzętu drukarskiego i</t>
  </si>
  <si>
    <t>urządzeń kserograficznych</t>
  </si>
  <si>
    <t>Zakup akcesoriów komputerowych, w tym programów i</t>
  </si>
  <si>
    <t>licencji</t>
  </si>
  <si>
    <t>Rady gmin (miast i miast na prawach powiatu)</t>
  </si>
  <si>
    <t>Różne wydatki na rzecz osób fizycznych</t>
  </si>
  <si>
    <t>Podróże służbowe krajowe</t>
  </si>
  <si>
    <t>Zakup usług zdrowotnych</t>
  </si>
  <si>
    <t>komórkowej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</si>
  <si>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</si>
  <si>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</si>
  <si>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</si>
  <si>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</si>
  <si>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</si>
  <si>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</si>
  <si>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</si>
  <si>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Dotacja celowa z budżetu na finansowanie lub</t>
  </si>
  <si>
    <t>dofinansowanie zadań zleconych do realizacji</t>
  </si>
  <si>
    <t>stowarzyszeniom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</si>
  <si>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</si>
  <si>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</si>
  <si>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</si>
  <si>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</si>
  <si>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</si>
  <si>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</si>
  <si>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</si>
  <si>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</si>
  <si>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</si>
  <si>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</si>
  <si>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</si>
  <si>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</si>
  <si>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</si>
  <si>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</si>
  <si>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</si>
  <si>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</si>
  <si>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</si>
  <si>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</si>
  <si>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</si>
  <si>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Ochrona zdrowia</t>
  </si>
  <si>
    <t>Programy polityki zdrowotnej</t>
  </si>
  <si>
    <t>Dotacje celowe przekazane gminie na zadania bieżące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</si>
  <si>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</si>
  <si>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</si>
  <si>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</si>
  <si>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</si>
  <si>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</si>
  <si>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</si>
  <si>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</si>
  <si>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</si>
  <si>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</si>
  <si>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</si>
  <si>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</si>
  <si>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</si>
  <si>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</si>
  <si>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</si>
  <si>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</si>
  <si>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</si>
  <si>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</si>
  <si>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</si>
  <si>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</si>
  <si>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</si>
  <si>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</si>
  <si>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Pochodne od 
wynagrodzeń</t>
  </si>
  <si>
    <t>wyposażenie ochotniczych straży pożarnych w sprzęt służący ochronie przeciwpożarowej</t>
  </si>
  <si>
    <t>Zakład Gospodarki Komunalnej w Widuchowej</t>
  </si>
  <si>
    <t>Dotacja na pokrycie kosztów wywozu odpadów komunalnych pochodzących z selektywnej zbiórki odpadów komunalnych</t>
  </si>
  <si>
    <t>010</t>
  </si>
  <si>
    <t>01010</t>
  </si>
  <si>
    <t>Modernizacja oczyszczalni scieków w Widuchowej – etap I sporządzenie dokumentacji projektowej</t>
  </si>
  <si>
    <t>9.</t>
  </si>
  <si>
    <t>10.</t>
  </si>
  <si>
    <t>11.</t>
  </si>
  <si>
    <t>12.</t>
  </si>
  <si>
    <t>13.</t>
  </si>
  <si>
    <t>14.</t>
  </si>
  <si>
    <t>600</t>
  </si>
  <si>
    <t>60016</t>
  </si>
  <si>
    <t>900</t>
  </si>
  <si>
    <t>90001</t>
  </si>
  <si>
    <t>700</t>
  </si>
  <si>
    <t>70005</t>
  </si>
  <si>
    <t>801</t>
  </si>
  <si>
    <t>80101</t>
  </si>
  <si>
    <t>80103</t>
  </si>
  <si>
    <t>921</t>
  </si>
  <si>
    <t>92109</t>
  </si>
  <si>
    <t>90002</t>
  </si>
  <si>
    <t>Budowa wodociągu Wilcze (2005-2008)</t>
  </si>
  <si>
    <t>Budowa wodociągu Kiełbice (2005-2008)</t>
  </si>
  <si>
    <t>Urząd Gminy Widuchowa</t>
  </si>
  <si>
    <t>Przebudowa drogi wzdłuż miejscowości Lubicz          (2005-2007)</t>
  </si>
  <si>
    <t>Budowa kanalizacji deszczowej w ulicach Sienkiewicza, Mickiewicza, Reymonta w Widuchowej ((2006-2008)</t>
  </si>
  <si>
    <t>Modernizacja ulicy Bulwary Rybackie w Widuchowej – etap I sporządzenie dokumentacji projektowej (2007)</t>
  </si>
  <si>
    <t>Uzbrojenie działek budowlanych przy  ul Robotniczej w Widuchowej (2005-2009)</t>
  </si>
  <si>
    <t>Adaptacja pomieszczeń poszkolnych w Ognicy na lokale mieszkalne (2005-2008)</t>
  </si>
  <si>
    <t>Budowa hali sportowej w Krzywinie – etap I sporządzenie dokumentacji projektowej (2007)</t>
  </si>
  <si>
    <t>Budowa kanalizacji sanitarnej w m.Krzywin z przesyłem ścieków do oczyszczalni w Widuchowej (2003-2009)</t>
  </si>
  <si>
    <t>Rozbudowa świetlicy wiejskiej w Żelechowie – etap I sporządzenie dokumentacji projektowej (2006-2007)</t>
  </si>
  <si>
    <t>Szkoła Podstawowa w Krzywinie</t>
  </si>
  <si>
    <t>Rekultywacja składowiska odpadów w Dębogórze (2006-2009)</t>
  </si>
  <si>
    <t>Budowa zespołu boisk przy Szkole Podstawowej w Krzywinie (2006-2009)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</si>
  <si>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</si>
  <si>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</si>
  <si>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</si>
  <si>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</si>
  <si>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</si>
  <si>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</si>
  <si>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</si>
  <si>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 xml:space="preserve">dotacje celowe z budżetu na finansowanie lub dofinansowanie </t>
  </si>
  <si>
    <t>prace remontowe i konserwatorskie sakralnych obiektów zabytkowych na terenie gminy</t>
  </si>
  <si>
    <t>Modernizacja pomieszczeń oddziału przedszkolnego w Krzywinie (2005-2008)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</si>
</sst>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???"/>
    <numFmt numFmtId="169" formatCode="?,??0.00"/>
    <numFmt numFmtId="170" formatCode="?????"/>
    <numFmt numFmtId="171" formatCode="0000"/>
    <numFmt numFmtId="172" formatCode="???,??0.00"/>
    <numFmt numFmtId="173" formatCode="??,??0.00"/>
    <numFmt numFmtId="174" formatCode="????"/>
    <numFmt numFmtId="175" formatCode="??0.00"/>
    <numFmt numFmtId="176" formatCode="?,???,??0.00"/>
    <numFmt numFmtId="177" formatCode="000"/>
    <numFmt numFmtId="178" formatCode="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sz val="9"/>
      <name val="Arial CE"/>
      <family val="2"/>
    </font>
    <font>
      <sz val="12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0" fillId="0" borderId="0" xfId="18" applyFont="1" applyAlignment="1">
      <alignment horizontal="center"/>
      <protection/>
    </xf>
    <xf numFmtId="0" fontId="22" fillId="0" borderId="9" xfId="18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4" fillId="3" borderId="10" xfId="18" applyFont="1" applyFill="1" applyBorder="1" applyAlignment="1">
      <alignment horizontal="center" vertical="center"/>
      <protection/>
    </xf>
    <xf numFmtId="0" fontId="24" fillId="3" borderId="10" xfId="18" applyFont="1" applyFill="1" applyBorder="1" applyAlignment="1">
      <alignment horizontal="center"/>
      <protection/>
    </xf>
    <xf numFmtId="0" fontId="25" fillId="3" borderId="10" xfId="18" applyFont="1" applyFill="1" applyBorder="1" applyAlignment="1">
      <alignment horizontal="center" vertical="center"/>
      <protection/>
    </xf>
    <xf numFmtId="0" fontId="25" fillId="3" borderId="11" xfId="18" applyFont="1" applyFill="1" applyBorder="1" applyAlignment="1">
      <alignment horizontal="center" vertical="center"/>
      <protection/>
    </xf>
    <xf numFmtId="0" fontId="20" fillId="3" borderId="10" xfId="18" applyFont="1" applyFill="1" applyBorder="1" applyAlignment="1">
      <alignment horizontal="center" vertical="center"/>
      <protection/>
    </xf>
    <xf numFmtId="0" fontId="24" fillId="3" borderId="10" xfId="18" applyFont="1" applyFill="1" applyBorder="1" applyAlignment="1">
      <alignment vertical="center"/>
      <protection/>
    </xf>
    <xf numFmtId="1" fontId="20" fillId="0" borderId="10" xfId="18" applyNumberFormat="1" applyFont="1" applyBorder="1" applyAlignment="1">
      <alignment horizontal="right" vertical="center"/>
      <protection/>
    </xf>
    <xf numFmtId="0" fontId="20" fillId="3" borderId="12" xfId="18" applyFont="1" applyFill="1" applyBorder="1" applyAlignment="1">
      <alignment horizontal="center" vertical="center"/>
      <protection/>
    </xf>
    <xf numFmtId="0" fontId="20" fillId="3" borderId="13" xfId="18" applyFont="1" applyFill="1" applyBorder="1" applyAlignment="1">
      <alignment vertical="center"/>
      <protection/>
    </xf>
    <xf numFmtId="1" fontId="20" fillId="0" borderId="5" xfId="0" applyNumberFormat="1" applyFont="1" applyBorder="1" applyAlignment="1">
      <alignment horizontal="right" vertical="center"/>
    </xf>
    <xf numFmtId="0" fontId="20" fillId="3" borderId="14" xfId="18" applyFont="1" applyFill="1" applyBorder="1" applyAlignment="1">
      <alignment horizontal="center" vertical="center"/>
      <protection/>
    </xf>
    <xf numFmtId="0" fontId="20" fillId="3" borderId="15" xfId="18" applyFont="1" applyFill="1" applyBorder="1" applyAlignment="1">
      <alignment vertical="center"/>
      <protection/>
    </xf>
    <xf numFmtId="1" fontId="20" fillId="0" borderId="6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0" fontId="24" fillId="3" borderId="16" xfId="18" applyFont="1" applyFill="1" applyBorder="1" applyAlignment="1">
      <alignment vertical="center" wrapText="1"/>
      <protection/>
    </xf>
    <xf numFmtId="1" fontId="24" fillId="0" borderId="16" xfId="18" applyNumberFormat="1" applyFont="1" applyBorder="1" applyAlignment="1">
      <alignment horizontal="right" vertical="center" wrapText="1"/>
      <protection/>
    </xf>
    <xf numFmtId="0" fontId="24" fillId="3" borderId="17" xfId="18" applyFont="1" applyFill="1" applyBorder="1" applyAlignment="1">
      <alignment vertical="center" wrapText="1"/>
      <protection/>
    </xf>
    <xf numFmtId="1" fontId="20" fillId="0" borderId="1" xfId="0" applyNumberFormat="1" applyFont="1" applyBorder="1" applyAlignment="1">
      <alignment horizontal="right" vertical="center"/>
    </xf>
    <xf numFmtId="0" fontId="20" fillId="3" borderId="15" xfId="18" applyFont="1" applyFill="1" applyBorder="1" applyAlignment="1">
      <alignment vertical="center" wrapText="1"/>
      <protection/>
    </xf>
    <xf numFmtId="1" fontId="20" fillId="0" borderId="1" xfId="18" applyNumberFormat="1" applyFont="1" applyBorder="1" applyAlignment="1">
      <alignment horizontal="right" vertical="center"/>
      <protection/>
    </xf>
    <xf numFmtId="0" fontId="20" fillId="3" borderId="6" xfId="18" applyFont="1" applyFill="1" applyBorder="1" applyAlignment="1">
      <alignment horizontal="center" vertical="center"/>
      <protection/>
    </xf>
    <xf numFmtId="0" fontId="20" fillId="3" borderId="6" xfId="18" applyFont="1" applyFill="1" applyBorder="1" applyAlignment="1">
      <alignment vertical="center" wrapText="1"/>
      <protection/>
    </xf>
    <xf numFmtId="0" fontId="24" fillId="3" borderId="10" xfId="18" applyFont="1" applyFill="1" applyBorder="1" applyAlignment="1">
      <alignment vertical="center" wrapText="1"/>
      <protection/>
    </xf>
    <xf numFmtId="1" fontId="24" fillId="0" borderId="10" xfId="18" applyNumberFormat="1" applyFont="1" applyBorder="1" applyAlignment="1">
      <alignment horizontal="right" vertical="center" wrapText="1"/>
      <protection/>
    </xf>
    <xf numFmtId="0" fontId="20" fillId="3" borderId="18" xfId="18" applyFont="1" applyFill="1" applyBorder="1" applyAlignment="1">
      <alignment horizontal="center" vertical="center"/>
      <protection/>
    </xf>
    <xf numFmtId="0" fontId="20" fillId="3" borderId="19" xfId="18" applyFont="1" applyFill="1" applyBorder="1" applyAlignment="1">
      <alignment horizontal="center" vertical="center"/>
      <protection/>
    </xf>
    <xf numFmtId="0" fontId="24" fillId="3" borderId="15" xfId="18" applyFont="1" applyFill="1" applyBorder="1" applyAlignment="1">
      <alignment vertical="center" wrapText="1"/>
      <protection/>
    </xf>
    <xf numFmtId="1" fontId="20" fillId="0" borderId="17" xfId="0" applyNumberFormat="1" applyFont="1" applyBorder="1" applyAlignment="1">
      <alignment horizontal="right" vertical="center"/>
    </xf>
    <xf numFmtId="0" fontId="20" fillId="3" borderId="20" xfId="18" applyFont="1" applyFill="1" applyBorder="1" applyAlignment="1">
      <alignment vertical="center" wrapText="1"/>
      <protection/>
    </xf>
    <xf numFmtId="0" fontId="20" fillId="3" borderId="1" xfId="18" applyFont="1" applyFill="1" applyBorder="1" applyAlignment="1">
      <alignment vertical="center" wrapText="1"/>
      <protection/>
    </xf>
    <xf numFmtId="1" fontId="24" fillId="0" borderId="10" xfId="18" applyNumberFormat="1" applyFont="1" applyBorder="1" applyAlignment="1">
      <alignment horizontal="right" vertical="center"/>
      <protection/>
    </xf>
    <xf numFmtId="0" fontId="24" fillId="3" borderId="1" xfId="18" applyFont="1" applyFill="1" applyBorder="1" applyAlignment="1">
      <alignment vertical="center"/>
      <protection/>
    </xf>
    <xf numFmtId="1" fontId="20" fillId="0" borderId="17" xfId="18" applyNumberFormat="1" applyFont="1" applyBorder="1" applyAlignment="1">
      <alignment horizontal="right" vertical="center"/>
      <protection/>
    </xf>
    <xf numFmtId="1" fontId="20" fillId="0" borderId="1" xfId="18" applyNumberFormat="1" applyFont="1" applyFill="1" applyBorder="1" applyAlignment="1">
      <alignment horizontal="right" vertical="center"/>
      <protection/>
    </xf>
    <xf numFmtId="0" fontId="24" fillId="3" borderId="6" xfId="18" applyFont="1" applyFill="1" applyBorder="1" applyAlignment="1">
      <alignment vertical="center" wrapText="1"/>
      <protection/>
    </xf>
    <xf numFmtId="0" fontId="20" fillId="3" borderId="6" xfId="18" applyFont="1" applyFill="1" applyBorder="1" applyAlignment="1">
      <alignment vertical="center"/>
      <protection/>
    </xf>
    <xf numFmtId="1" fontId="20" fillId="0" borderId="6" xfId="18" applyNumberFormat="1" applyFont="1" applyFill="1" applyBorder="1" applyAlignment="1">
      <alignment horizontal="right" vertical="center"/>
      <protection/>
    </xf>
    <xf numFmtId="10" fontId="24" fillId="0" borderId="10" xfId="18" applyNumberFormat="1" applyFont="1" applyFill="1" applyBorder="1" applyAlignment="1">
      <alignment horizontal="right" vertical="center"/>
      <protection/>
    </xf>
    <xf numFmtId="0" fontId="24" fillId="0" borderId="10" xfId="18" applyFont="1" applyBorder="1" applyAlignment="1">
      <alignment horizontal="right" vertical="center"/>
      <protection/>
    </xf>
    <xf numFmtId="0" fontId="24" fillId="3" borderId="21" xfId="18" applyFont="1" applyFill="1" applyBorder="1" applyAlignment="1">
      <alignment vertical="center"/>
      <protection/>
    </xf>
    <xf numFmtId="0" fontId="20" fillId="0" borderId="1" xfId="18" applyFont="1" applyFill="1" applyBorder="1" applyAlignment="1">
      <alignment horizontal="right" vertical="center"/>
      <protection/>
    </xf>
    <xf numFmtId="0" fontId="20" fillId="0" borderId="22" xfId="18" applyFont="1" applyFill="1" applyBorder="1" applyAlignment="1">
      <alignment horizontal="right" vertical="center"/>
      <protection/>
    </xf>
    <xf numFmtId="0" fontId="24" fillId="3" borderId="21" xfId="18" applyFont="1" applyFill="1" applyBorder="1" applyAlignment="1">
      <alignment vertical="center" wrapText="1"/>
      <protection/>
    </xf>
    <xf numFmtId="0" fontId="24" fillId="3" borderId="23" xfId="18" applyFont="1" applyFill="1" applyBorder="1" applyAlignment="1">
      <alignment vertical="center" wrapText="1"/>
      <protection/>
    </xf>
    <xf numFmtId="0" fontId="20" fillId="0" borderId="6" xfId="18" applyFont="1" applyFill="1" applyBorder="1" applyAlignment="1">
      <alignment horizontal="right" vertical="center"/>
      <protection/>
    </xf>
    <xf numFmtId="0" fontId="20" fillId="3" borderId="21" xfId="18" applyFont="1" applyFill="1" applyBorder="1" applyAlignment="1">
      <alignment vertical="center" wrapText="1"/>
      <protection/>
    </xf>
    <xf numFmtId="0" fontId="20" fillId="3" borderId="23" xfId="18" applyFont="1" applyFill="1" applyBorder="1" applyAlignment="1">
      <alignment vertical="center" wrapText="1"/>
      <protection/>
    </xf>
    <xf numFmtId="10" fontId="20" fillId="0" borderId="10" xfId="18" applyNumberFormat="1" applyFont="1" applyFill="1" applyBorder="1" applyAlignment="1">
      <alignment horizontal="right" vertical="center"/>
      <protection/>
    </xf>
    <xf numFmtId="0" fontId="20" fillId="0" borderId="0" xfId="18" applyFont="1">
      <alignment/>
      <protection/>
    </xf>
    <xf numFmtId="43" fontId="0" fillId="0" borderId="24" xfId="15" applyFill="1" applyBorder="1" applyAlignment="1">
      <alignment/>
    </xf>
    <xf numFmtId="43" fontId="0" fillId="0" borderId="0" xfId="15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43" fontId="0" fillId="0" borderId="25" xfId="15" applyFill="1" applyBorder="1" applyAlignment="1">
      <alignment/>
    </xf>
    <xf numFmtId="43" fontId="0" fillId="0" borderId="26" xfId="15" applyFill="1" applyBorder="1" applyAlignment="1">
      <alignment/>
    </xf>
    <xf numFmtId="170" fontId="31" fillId="0" borderId="27" xfId="15" applyNumberFormat="1" applyFont="1" applyFill="1" applyBorder="1" applyAlignment="1">
      <alignment horizontal="left" vertical="top"/>
    </xf>
    <xf numFmtId="43" fontId="0" fillId="0" borderId="27" xfId="15" applyFill="1" applyBorder="1" applyAlignment="1">
      <alignment/>
    </xf>
    <xf numFmtId="43" fontId="0" fillId="0" borderId="28" xfId="15" applyFill="1" applyBorder="1" applyAlignment="1">
      <alignment/>
    </xf>
    <xf numFmtId="171" fontId="31" fillId="0" borderId="27" xfId="15" applyNumberFormat="1" applyFont="1" applyFill="1" applyBorder="1" applyAlignment="1">
      <alignment horizontal="left" vertical="top"/>
    </xf>
    <xf numFmtId="171" fontId="31" fillId="0" borderId="26" xfId="15" applyNumberFormat="1" applyFont="1" applyFill="1" applyBorder="1" applyAlignment="1">
      <alignment horizontal="left" vertical="top"/>
    </xf>
    <xf numFmtId="43" fontId="0" fillId="0" borderId="29" xfId="15" applyFill="1" applyBorder="1" applyAlignment="1">
      <alignment/>
    </xf>
    <xf numFmtId="43" fontId="0" fillId="0" borderId="30" xfId="15" applyFill="1" applyBorder="1" applyAlignment="1">
      <alignment/>
    </xf>
    <xf numFmtId="43" fontId="0" fillId="0" borderId="8" xfId="15" applyFill="1" applyBorder="1" applyAlignment="1">
      <alignment/>
    </xf>
    <xf numFmtId="43" fontId="0" fillId="0" borderId="31" xfId="15" applyFill="1" applyBorder="1" applyAlignment="1">
      <alignment/>
    </xf>
    <xf numFmtId="174" fontId="31" fillId="0" borderId="26" xfId="15" applyNumberFormat="1" applyFont="1" applyFill="1" applyBorder="1" applyAlignment="1">
      <alignment horizontal="left" vertical="top"/>
    </xf>
    <xf numFmtId="174" fontId="31" fillId="0" borderId="32" xfId="15" applyNumberFormat="1" applyFont="1" applyFill="1" applyBorder="1" applyAlignment="1">
      <alignment horizontal="left" vertical="top"/>
    </xf>
    <xf numFmtId="43" fontId="0" fillId="0" borderId="33" xfId="15" applyFill="1" applyBorder="1" applyAlignment="1">
      <alignment/>
    </xf>
    <xf numFmtId="170" fontId="31" fillId="0" borderId="26" xfId="15" applyNumberFormat="1" applyFont="1" applyFill="1" applyBorder="1" applyAlignment="1">
      <alignment horizontal="left" vertical="top"/>
    </xf>
    <xf numFmtId="174" fontId="31" fillId="0" borderId="27" xfId="15" applyNumberFormat="1" applyFont="1" applyFill="1" applyBorder="1" applyAlignment="1">
      <alignment horizontal="left" vertical="top"/>
    </xf>
    <xf numFmtId="0" fontId="1" fillId="0" borderId="34" xfId="0" applyFont="1" applyBorder="1" applyAlignment="1">
      <alignment horizontal="center" vertical="center"/>
    </xf>
    <xf numFmtId="43" fontId="30" fillId="0" borderId="35" xfId="15" applyFont="1" applyFill="1" applyBorder="1" applyAlignment="1">
      <alignment horizontal="left" vertical="top"/>
    </xf>
    <xf numFmtId="43" fontId="31" fillId="0" borderId="36" xfId="15" applyFont="1" applyFill="1" applyBorder="1" applyAlignment="1">
      <alignment horizontal="left" vertical="top"/>
    </xf>
    <xf numFmtId="43" fontId="31" fillId="0" borderId="35" xfId="15" applyFont="1" applyFill="1" applyBorder="1" applyAlignment="1">
      <alignment horizontal="left" vertical="top"/>
    </xf>
    <xf numFmtId="43" fontId="31" fillId="0" borderId="37" xfId="15" applyFont="1" applyFill="1" applyBorder="1" applyAlignment="1">
      <alignment horizontal="left" vertical="top"/>
    </xf>
    <xf numFmtId="43" fontId="31" fillId="0" borderId="0" xfId="15" applyFont="1" applyFill="1" applyBorder="1" applyAlignment="1">
      <alignment horizontal="left" vertical="top"/>
    </xf>
    <xf numFmtId="43" fontId="31" fillId="0" borderId="0" xfId="15" applyFont="1" applyFill="1" applyBorder="1" applyAlignment="1">
      <alignment horizontal="left" vertical="top"/>
    </xf>
    <xf numFmtId="43" fontId="31" fillId="0" borderId="38" xfId="15" applyFont="1" applyFill="1" applyBorder="1" applyAlignment="1">
      <alignment horizontal="left" vertical="top"/>
    </xf>
    <xf numFmtId="43" fontId="31" fillId="0" borderId="0" xfId="15" applyFont="1" applyFill="1" applyBorder="1" applyAlignment="1">
      <alignment horizontal="left" vertical="top"/>
    </xf>
    <xf numFmtId="43" fontId="31" fillId="0" borderId="39" xfId="15" applyFont="1" applyFill="1" applyBorder="1" applyAlignment="1">
      <alignment horizontal="left" vertical="top"/>
    </xf>
    <xf numFmtId="43" fontId="31" fillId="0" borderId="0" xfId="15" applyFont="1" applyFill="1" applyBorder="1" applyAlignment="1">
      <alignment horizontal="left" vertical="top"/>
    </xf>
    <xf numFmtId="43" fontId="30" fillId="0" borderId="37" xfId="15" applyFont="1" applyFill="1" applyBorder="1" applyAlignment="1">
      <alignment horizontal="left" vertical="top"/>
    </xf>
    <xf numFmtId="43" fontId="30" fillId="0" borderId="36" xfId="15" applyFont="1" applyFill="1" applyBorder="1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30" fillId="0" borderId="40" xfId="15" applyNumberFormat="1" applyFont="1" applyFill="1" applyBorder="1" applyAlignment="1">
      <alignment horizontal="right" vertical="top"/>
    </xf>
    <xf numFmtId="3" fontId="31" fillId="0" borderId="27" xfId="15" applyNumberFormat="1" applyFont="1" applyFill="1" applyBorder="1" applyAlignment="1">
      <alignment horizontal="right" vertical="top"/>
    </xf>
    <xf numFmtId="3" fontId="30" fillId="0" borderId="26" xfId="15" applyNumberFormat="1" applyFont="1" applyFill="1" applyBorder="1" applyAlignment="1">
      <alignment horizontal="right" vertical="top"/>
    </xf>
    <xf numFmtId="3" fontId="31" fillId="0" borderId="26" xfId="15" applyNumberFormat="1" applyFont="1" applyFill="1" applyBorder="1" applyAlignment="1">
      <alignment horizontal="right" vertical="top"/>
    </xf>
    <xf numFmtId="3" fontId="0" fillId="0" borderId="29" xfId="15" applyNumberFormat="1" applyFill="1" applyBorder="1" applyAlignment="1">
      <alignment/>
    </xf>
    <xf numFmtId="3" fontId="0" fillId="0" borderId="30" xfId="15" applyNumberFormat="1" applyFill="1" applyBorder="1" applyAlignment="1">
      <alignment/>
    </xf>
    <xf numFmtId="3" fontId="0" fillId="0" borderId="8" xfId="15" applyNumberFormat="1" applyFill="1" applyBorder="1" applyAlignment="1">
      <alignment/>
    </xf>
    <xf numFmtId="3" fontId="0" fillId="0" borderId="31" xfId="15" applyNumberFormat="1" applyFill="1" applyBorder="1" applyAlignment="1">
      <alignment/>
    </xf>
    <xf numFmtId="3" fontId="0" fillId="0" borderId="28" xfId="15" applyNumberFormat="1" applyFill="1" applyBorder="1" applyAlignment="1">
      <alignment/>
    </xf>
    <xf numFmtId="3" fontId="31" fillId="0" borderId="32" xfId="15" applyNumberFormat="1" applyFont="1" applyFill="1" applyBorder="1" applyAlignment="1">
      <alignment horizontal="right" vertical="top"/>
    </xf>
    <xf numFmtId="3" fontId="0" fillId="0" borderId="33" xfId="15" applyNumberFormat="1" applyFill="1" applyBorder="1" applyAlignment="1">
      <alignment/>
    </xf>
    <xf numFmtId="3" fontId="30" fillId="0" borderId="27" xfId="15" applyNumberFormat="1" applyFont="1" applyFill="1" applyBorder="1" applyAlignment="1">
      <alignment horizontal="right" vertical="top"/>
    </xf>
    <xf numFmtId="174" fontId="31" fillId="0" borderId="33" xfId="15" applyNumberFormat="1" applyFont="1" applyFill="1" applyBorder="1" applyAlignment="1">
      <alignment horizontal="left" vertical="top"/>
    </xf>
    <xf numFmtId="3" fontId="31" fillId="0" borderId="33" xfId="15" applyNumberFormat="1" applyFont="1" applyFill="1" applyBorder="1" applyAlignment="1">
      <alignment horizontal="right" vertical="top"/>
    </xf>
    <xf numFmtId="43" fontId="0" fillId="0" borderId="5" xfId="15" applyFill="1" applyBorder="1" applyAlignment="1">
      <alignment/>
    </xf>
    <xf numFmtId="43" fontId="31" fillId="0" borderId="41" xfId="15" applyFont="1" applyFill="1" applyBorder="1" applyAlignment="1">
      <alignment horizontal="left" vertical="top"/>
    </xf>
    <xf numFmtId="3" fontId="0" fillId="0" borderId="5" xfId="15" applyNumberFormat="1" applyFill="1" applyBorder="1" applyAlignment="1">
      <alignment/>
    </xf>
    <xf numFmtId="171" fontId="31" fillId="0" borderId="31" xfId="15" applyNumberFormat="1" applyFont="1" applyFill="1" applyBorder="1" applyAlignment="1">
      <alignment horizontal="left" vertical="top"/>
    </xf>
    <xf numFmtId="3" fontId="31" fillId="0" borderId="31" xfId="15" applyNumberFormat="1" applyFont="1" applyFill="1" applyBorder="1" applyAlignment="1">
      <alignment horizontal="right" vertical="top"/>
    </xf>
    <xf numFmtId="43" fontId="0" fillId="0" borderId="42" xfId="15" applyFill="1" applyBorder="1" applyAlignment="1">
      <alignment/>
    </xf>
    <xf numFmtId="43" fontId="30" fillId="0" borderId="0" xfId="15" applyFont="1" applyFill="1" applyBorder="1" applyAlignment="1">
      <alignment horizontal="left" vertical="top"/>
    </xf>
    <xf numFmtId="43" fontId="0" fillId="0" borderId="43" xfId="15" applyFill="1" applyBorder="1" applyAlignment="1">
      <alignment/>
    </xf>
    <xf numFmtId="170" fontId="31" fillId="0" borderId="31" xfId="15" applyNumberFormat="1" applyFont="1" applyFill="1" applyBorder="1" applyAlignment="1">
      <alignment horizontal="left" vertical="top"/>
    </xf>
    <xf numFmtId="43" fontId="30" fillId="0" borderId="38" xfId="15" applyFont="1" applyFill="1" applyBorder="1" applyAlignment="1">
      <alignment horizontal="left" vertical="top"/>
    </xf>
    <xf numFmtId="3" fontId="4" fillId="2" borderId="44" xfId="0" applyNumberFormat="1" applyFont="1" applyFill="1" applyBorder="1" applyAlignment="1">
      <alignment/>
    </xf>
    <xf numFmtId="43" fontId="0" fillId="0" borderId="45" xfId="15" applyFill="1" applyBorder="1" applyAlignment="1">
      <alignment/>
    </xf>
    <xf numFmtId="43" fontId="31" fillId="0" borderId="44" xfId="15" applyFont="1" applyFill="1" applyBorder="1" applyAlignment="1">
      <alignment horizontal="left" vertical="top"/>
    </xf>
    <xf numFmtId="3" fontId="31" fillId="0" borderId="44" xfId="15" applyNumberFormat="1" applyFont="1" applyFill="1" applyBorder="1" applyAlignment="1">
      <alignment horizontal="right" vertical="top"/>
    </xf>
    <xf numFmtId="174" fontId="31" fillId="0" borderId="46" xfId="15" applyNumberFormat="1" applyFont="1" applyFill="1" applyBorder="1" applyAlignment="1">
      <alignment horizontal="left" vertical="top"/>
    </xf>
    <xf numFmtId="174" fontId="31" fillId="0" borderId="47" xfId="15" applyNumberFormat="1" applyFont="1" applyFill="1" applyBorder="1" applyAlignment="1">
      <alignment horizontal="left" vertical="top"/>
    </xf>
    <xf numFmtId="43" fontId="31" fillId="0" borderId="48" xfId="15" applyFont="1" applyFill="1" applyBorder="1" applyAlignment="1">
      <alignment horizontal="left" vertical="top"/>
    </xf>
    <xf numFmtId="3" fontId="31" fillId="0" borderId="48" xfId="15" applyNumberFormat="1" applyFont="1" applyFill="1" applyBorder="1" applyAlignment="1">
      <alignment horizontal="right" vertical="top"/>
    </xf>
    <xf numFmtId="43" fontId="0" fillId="0" borderId="49" xfId="15" applyFill="1" applyBorder="1" applyAlignment="1">
      <alignment/>
    </xf>
    <xf numFmtId="43" fontId="31" fillId="0" borderId="50" xfId="15" applyFont="1" applyFill="1" applyBorder="1" applyAlignment="1">
      <alignment horizontal="left" vertical="top"/>
    </xf>
    <xf numFmtId="3" fontId="0" fillId="0" borderId="50" xfId="15" applyNumberFormat="1" applyFill="1" applyBorder="1" applyAlignment="1">
      <alignment/>
    </xf>
    <xf numFmtId="43" fontId="0" fillId="0" borderId="51" xfId="15" applyFill="1" applyBorder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top" wrapText="1"/>
    </xf>
    <xf numFmtId="3" fontId="9" fillId="0" borderId="52" xfId="0" applyNumberFormat="1" applyFont="1" applyBorder="1" applyAlignment="1">
      <alignment vertical="top" wrapText="1"/>
    </xf>
    <xf numFmtId="3" fontId="9" fillId="0" borderId="53" xfId="0" applyNumberFormat="1" applyFont="1" applyBorder="1" applyAlignment="1">
      <alignment vertical="top" wrapText="1"/>
    </xf>
    <xf numFmtId="3" fontId="9" fillId="0" borderId="7" xfId="0" applyNumberFormat="1" applyFont="1" applyBorder="1" applyAlignment="1">
      <alignment vertical="top" wrapText="1"/>
    </xf>
    <xf numFmtId="43" fontId="0" fillId="2" borderId="54" xfId="15" applyFill="1" applyBorder="1" applyAlignment="1">
      <alignment/>
    </xf>
    <xf numFmtId="43" fontId="0" fillId="2" borderId="47" xfId="15" applyFill="1" applyBorder="1" applyAlignment="1">
      <alignment/>
    </xf>
    <xf numFmtId="43" fontId="30" fillId="2" borderId="48" xfId="15" applyFont="1" applyFill="1" applyBorder="1" applyAlignment="1">
      <alignment horizontal="left" vertical="top"/>
    </xf>
    <xf numFmtId="3" fontId="30" fillId="2" borderId="48" xfId="15" applyNumberFormat="1" applyFont="1" applyFill="1" applyBorder="1" applyAlignment="1">
      <alignment horizontal="right" vertical="top"/>
    </xf>
    <xf numFmtId="3" fontId="30" fillId="2" borderId="48" xfId="15" applyNumberFormat="1" applyFont="1" applyFill="1" applyBorder="1" applyAlignment="1">
      <alignment horizontal="right" vertical="top"/>
    </xf>
    <xf numFmtId="178" fontId="31" fillId="4" borderId="51" xfId="15" applyNumberFormat="1" applyFont="1" applyFill="1" applyBorder="1" applyAlignment="1">
      <alignment horizontal="left" vertical="top"/>
    </xf>
    <xf numFmtId="43" fontId="0" fillId="4" borderId="46" xfId="15" applyFill="1" applyBorder="1" applyAlignment="1">
      <alignment/>
    </xf>
    <xf numFmtId="43" fontId="31" fillId="4" borderId="44" xfId="15" applyFont="1" applyFill="1" applyBorder="1" applyAlignment="1">
      <alignment horizontal="left" vertical="top"/>
    </xf>
    <xf numFmtId="3" fontId="31" fillId="4" borderId="44" xfId="15" applyNumberFormat="1" applyFont="1" applyFill="1" applyBorder="1" applyAlignment="1">
      <alignment horizontal="right" vertical="top"/>
    </xf>
    <xf numFmtId="3" fontId="31" fillId="4" borderId="44" xfId="15" applyNumberFormat="1" applyFont="1" applyFill="1" applyBorder="1" applyAlignment="1">
      <alignment horizontal="right" vertical="top"/>
    </xf>
    <xf numFmtId="170" fontId="31" fillId="4" borderId="51" xfId="15" applyNumberFormat="1" applyFont="1" applyFill="1" applyBorder="1" applyAlignment="1">
      <alignment horizontal="left" vertical="top"/>
    </xf>
    <xf numFmtId="174" fontId="31" fillId="0" borderId="55" xfId="15" applyNumberFormat="1" applyFont="1" applyFill="1" applyBorder="1" applyAlignment="1">
      <alignment horizontal="left" vertical="top"/>
    </xf>
    <xf numFmtId="43" fontId="31" fillId="0" borderId="56" xfId="15" applyFont="1" applyFill="1" applyBorder="1" applyAlignment="1">
      <alignment horizontal="left" vertical="top"/>
    </xf>
    <xf numFmtId="3" fontId="31" fillId="0" borderId="56" xfId="15" applyNumberFormat="1" applyFont="1" applyFill="1" applyBorder="1" applyAlignment="1">
      <alignment horizontal="right" vertical="top"/>
    </xf>
    <xf numFmtId="3" fontId="9" fillId="0" borderId="57" xfId="0" applyNumberFormat="1" applyFont="1" applyBorder="1" applyAlignment="1">
      <alignment vertical="top" wrapText="1"/>
    </xf>
    <xf numFmtId="174" fontId="31" fillId="0" borderId="58" xfId="15" applyNumberFormat="1" applyFont="1" applyFill="1" applyBorder="1" applyAlignment="1">
      <alignment horizontal="left" vertical="top"/>
    </xf>
    <xf numFmtId="43" fontId="31" fillId="0" borderId="59" xfId="15" applyFont="1" applyFill="1" applyBorder="1" applyAlignment="1">
      <alignment horizontal="left" vertical="top"/>
    </xf>
    <xf numFmtId="3" fontId="31" fillId="0" borderId="59" xfId="15" applyNumberFormat="1" applyFont="1" applyFill="1" applyBorder="1" applyAlignment="1">
      <alignment horizontal="right" vertical="top"/>
    </xf>
    <xf numFmtId="3" fontId="9" fillId="0" borderId="60" xfId="0" applyNumberFormat="1" applyFont="1" applyBorder="1" applyAlignment="1">
      <alignment vertical="top" wrapText="1"/>
    </xf>
    <xf numFmtId="174" fontId="31" fillId="0" borderId="61" xfId="15" applyNumberFormat="1" applyFont="1" applyFill="1" applyBorder="1" applyAlignment="1">
      <alignment horizontal="left" vertical="top"/>
    </xf>
    <xf numFmtId="43" fontId="31" fillId="0" borderId="62" xfId="15" applyFont="1" applyFill="1" applyBorder="1" applyAlignment="1">
      <alignment horizontal="left" vertical="top"/>
    </xf>
    <xf numFmtId="3" fontId="31" fillId="0" borderId="62" xfId="15" applyNumberFormat="1" applyFont="1" applyFill="1" applyBorder="1" applyAlignment="1">
      <alignment horizontal="right" vertical="top"/>
    </xf>
    <xf numFmtId="3" fontId="9" fillId="0" borderId="63" xfId="0" applyNumberFormat="1" applyFont="1" applyBorder="1" applyAlignment="1">
      <alignment vertical="top" wrapText="1"/>
    </xf>
    <xf numFmtId="174" fontId="31" fillId="0" borderId="64" xfId="15" applyNumberFormat="1" applyFont="1" applyFill="1" applyBorder="1" applyAlignment="1">
      <alignment horizontal="left" vertical="top"/>
    </xf>
    <xf numFmtId="43" fontId="31" fillId="0" borderId="65" xfId="15" applyFont="1" applyFill="1" applyBorder="1" applyAlignment="1">
      <alignment horizontal="left" vertical="top"/>
    </xf>
    <xf numFmtId="3" fontId="31" fillId="0" borderId="65" xfId="15" applyNumberFormat="1" applyFont="1" applyFill="1" applyBorder="1" applyAlignment="1">
      <alignment horizontal="right" vertical="top"/>
    </xf>
    <xf numFmtId="3" fontId="9" fillId="0" borderId="66" xfId="0" applyNumberFormat="1" applyFont="1" applyBorder="1" applyAlignment="1">
      <alignment vertical="top" wrapText="1"/>
    </xf>
    <xf numFmtId="43" fontId="0" fillId="0" borderId="67" xfId="15" applyFill="1" applyBorder="1" applyAlignment="1">
      <alignment/>
    </xf>
    <xf numFmtId="43" fontId="31" fillId="0" borderId="68" xfId="15" applyFont="1" applyFill="1" applyBorder="1" applyAlignment="1">
      <alignment horizontal="left" vertical="top"/>
    </xf>
    <xf numFmtId="3" fontId="0" fillId="0" borderId="68" xfId="15" applyNumberFormat="1" applyFill="1" applyBorder="1" applyAlignment="1">
      <alignment/>
    </xf>
    <xf numFmtId="3" fontId="9" fillId="0" borderId="31" xfId="0" applyNumberFormat="1" applyFont="1" applyBorder="1" applyAlignment="1">
      <alignment vertical="top" wrapText="1"/>
    </xf>
    <xf numFmtId="43" fontId="0" fillId="0" borderId="69" xfId="15" applyFill="1" applyBorder="1" applyAlignment="1">
      <alignment/>
    </xf>
    <xf numFmtId="43" fontId="31" fillId="0" borderId="70" xfId="15" applyFont="1" applyFill="1" applyBorder="1" applyAlignment="1">
      <alignment horizontal="left" vertical="top"/>
    </xf>
    <xf numFmtId="3" fontId="0" fillId="0" borderId="70" xfId="15" applyNumberFormat="1" applyFill="1" applyBorder="1" applyAlignment="1">
      <alignment/>
    </xf>
    <xf numFmtId="3" fontId="9" fillId="0" borderId="71" xfId="0" applyNumberFormat="1" applyFont="1" applyBorder="1" applyAlignment="1">
      <alignment vertical="top" wrapText="1"/>
    </xf>
    <xf numFmtId="3" fontId="31" fillId="0" borderId="72" xfId="15" applyNumberFormat="1" applyFont="1" applyFill="1" applyBorder="1" applyAlignment="1">
      <alignment horizontal="right" vertical="top"/>
    </xf>
    <xf numFmtId="43" fontId="0" fillId="0" borderId="0" xfId="15" applyFill="1" applyBorder="1" applyAlignment="1">
      <alignment/>
    </xf>
    <xf numFmtId="43" fontId="31" fillId="0" borderId="73" xfId="15" applyFont="1" applyFill="1" applyBorder="1" applyAlignment="1">
      <alignment horizontal="left" vertical="top"/>
    </xf>
    <xf numFmtId="3" fontId="0" fillId="0" borderId="73" xfId="15" applyNumberFormat="1" applyFill="1" applyBorder="1" applyAlignment="1">
      <alignment/>
    </xf>
    <xf numFmtId="3" fontId="9" fillId="0" borderId="8" xfId="0" applyNumberFormat="1" applyFont="1" applyBorder="1" applyAlignment="1">
      <alignment vertical="top" wrapText="1"/>
    </xf>
    <xf numFmtId="3" fontId="9" fillId="0" borderId="74" xfId="0" applyNumberFormat="1" applyFont="1" applyBorder="1" applyAlignment="1">
      <alignment vertical="top" wrapText="1"/>
    </xf>
    <xf numFmtId="0" fontId="9" fillId="0" borderId="75" xfId="0" applyFont="1" applyBorder="1" applyAlignment="1">
      <alignment vertical="center"/>
    </xf>
    <xf numFmtId="43" fontId="0" fillId="2" borderId="76" xfId="15" applyFill="1" applyBorder="1" applyAlignment="1">
      <alignment/>
    </xf>
    <xf numFmtId="43" fontId="0" fillId="2" borderId="77" xfId="15" applyFill="1" applyBorder="1" applyAlignment="1">
      <alignment/>
    </xf>
    <xf numFmtId="43" fontId="30" fillId="2" borderId="72" xfId="15" applyFont="1" applyFill="1" applyBorder="1" applyAlignment="1">
      <alignment horizontal="left" vertical="top"/>
    </xf>
    <xf numFmtId="3" fontId="30" fillId="2" borderId="72" xfId="15" applyNumberFormat="1" applyFont="1" applyFill="1" applyBorder="1" applyAlignment="1">
      <alignment horizontal="right" vertical="top"/>
    </xf>
    <xf numFmtId="43" fontId="0" fillId="2" borderId="78" xfId="15" applyFill="1" applyBorder="1" applyAlignment="1">
      <alignment/>
    </xf>
    <xf numFmtId="43" fontId="0" fillId="2" borderId="79" xfId="15" applyFill="1" applyBorder="1" applyAlignment="1">
      <alignment/>
    </xf>
    <xf numFmtId="43" fontId="30" fillId="2" borderId="68" xfId="15" applyFont="1" applyFill="1" applyBorder="1" applyAlignment="1">
      <alignment horizontal="left" vertical="top"/>
    </xf>
    <xf numFmtId="3" fontId="0" fillId="2" borderId="68" xfId="15" applyNumberFormat="1" applyFill="1" applyBorder="1" applyAlignment="1">
      <alignment/>
    </xf>
    <xf numFmtId="3" fontId="9" fillId="2" borderId="7" xfId="0" applyNumberFormat="1" applyFont="1" applyFill="1" applyBorder="1" applyAlignment="1">
      <alignment vertical="top" wrapText="1"/>
    </xf>
    <xf numFmtId="170" fontId="31" fillId="4" borderId="76" xfId="15" applyNumberFormat="1" applyFont="1" applyFill="1" applyBorder="1" applyAlignment="1">
      <alignment horizontal="left" vertical="top"/>
    </xf>
    <xf numFmtId="43" fontId="0" fillId="4" borderId="77" xfId="15" applyFill="1" applyBorder="1" applyAlignment="1">
      <alignment/>
    </xf>
    <xf numFmtId="43" fontId="31" fillId="4" borderId="72" xfId="15" applyFont="1" applyFill="1" applyBorder="1" applyAlignment="1">
      <alignment horizontal="left" vertical="top"/>
    </xf>
    <xf numFmtId="3" fontId="31" fillId="4" borderId="72" xfId="15" applyNumberFormat="1" applyFont="1" applyFill="1" applyBorder="1" applyAlignment="1">
      <alignment horizontal="right" vertical="top"/>
    </xf>
    <xf numFmtId="43" fontId="0" fillId="4" borderId="78" xfId="15" applyFill="1" applyBorder="1" applyAlignment="1">
      <alignment/>
    </xf>
    <xf numFmtId="43" fontId="0" fillId="4" borderId="79" xfId="15" applyFill="1" applyBorder="1" applyAlignment="1">
      <alignment/>
    </xf>
    <xf numFmtId="43" fontId="31" fillId="4" borderId="68" xfId="15" applyFont="1" applyFill="1" applyBorder="1" applyAlignment="1">
      <alignment horizontal="left" vertical="top"/>
    </xf>
    <xf numFmtId="3" fontId="0" fillId="4" borderId="68" xfId="15" applyNumberFormat="1" applyFill="1" applyBorder="1" applyAlignment="1">
      <alignment/>
    </xf>
    <xf numFmtId="43" fontId="0" fillId="4" borderId="0" xfId="15" applyFill="1" applyBorder="1" applyAlignment="1">
      <alignment/>
    </xf>
    <xf numFmtId="43" fontId="31" fillId="4" borderId="80" xfId="15" applyFont="1" applyFill="1" applyBorder="1" applyAlignment="1">
      <alignment horizontal="left" vertical="top"/>
    </xf>
    <xf numFmtId="3" fontId="0" fillId="4" borderId="80" xfId="15" applyNumberFormat="1" applyFill="1" applyBorder="1" applyAlignment="1">
      <alignment/>
    </xf>
    <xf numFmtId="3" fontId="9" fillId="4" borderId="8" xfId="0" applyNumberFormat="1" applyFont="1" applyFill="1" applyBorder="1" applyAlignment="1">
      <alignment vertical="top" wrapText="1"/>
    </xf>
    <xf numFmtId="174" fontId="31" fillId="0" borderId="81" xfId="15" applyNumberFormat="1" applyFont="1" applyFill="1" applyBorder="1" applyAlignment="1">
      <alignment horizontal="left" vertical="top"/>
    </xf>
    <xf numFmtId="43" fontId="31" fillId="0" borderId="82" xfId="15" applyFont="1" applyFill="1" applyBorder="1" applyAlignment="1">
      <alignment horizontal="left" vertical="top"/>
    </xf>
    <xf numFmtId="3" fontId="31" fillId="0" borderId="82" xfId="15" applyNumberFormat="1" applyFont="1" applyFill="1" applyBorder="1" applyAlignment="1">
      <alignment horizontal="right" vertical="top"/>
    </xf>
    <xf numFmtId="3" fontId="9" fillId="0" borderId="83" xfId="0" applyNumberFormat="1" applyFont="1" applyBorder="1" applyAlignment="1">
      <alignment vertical="top" wrapText="1"/>
    </xf>
    <xf numFmtId="174" fontId="31" fillId="0" borderId="84" xfId="15" applyNumberFormat="1" applyFont="1" applyFill="1" applyBorder="1" applyAlignment="1">
      <alignment horizontal="left" vertical="top"/>
    </xf>
    <xf numFmtId="43" fontId="31" fillId="0" borderId="85" xfId="15" applyFont="1" applyFill="1" applyBorder="1" applyAlignment="1">
      <alignment horizontal="left" vertical="top"/>
    </xf>
    <xf numFmtId="3" fontId="31" fillId="0" borderId="85" xfId="15" applyNumberFormat="1" applyFont="1" applyFill="1" applyBorder="1" applyAlignment="1">
      <alignment horizontal="right" vertical="top"/>
    </xf>
    <xf numFmtId="3" fontId="9" fillId="0" borderId="86" xfId="0" applyNumberFormat="1" applyFont="1" applyBorder="1" applyAlignment="1">
      <alignment vertical="top" wrapText="1"/>
    </xf>
    <xf numFmtId="43" fontId="0" fillId="2" borderId="0" xfId="15" applyFill="1" applyBorder="1" applyAlignment="1">
      <alignment/>
    </xf>
    <xf numFmtId="43" fontId="30" fillId="2" borderId="87" xfId="15" applyFont="1" applyFill="1" applyBorder="1" applyAlignment="1">
      <alignment horizontal="left" vertical="top"/>
    </xf>
    <xf numFmtId="3" fontId="30" fillId="2" borderId="87" xfId="15" applyNumberFormat="1" applyFont="1" applyFill="1" applyBorder="1" applyAlignment="1">
      <alignment horizontal="right" vertical="top"/>
    </xf>
    <xf numFmtId="174" fontId="31" fillId="0" borderId="0" xfId="15" applyNumberFormat="1" applyFont="1" applyFill="1" applyBorder="1" applyAlignment="1">
      <alignment horizontal="left" vertical="top"/>
    </xf>
    <xf numFmtId="43" fontId="31" fillId="0" borderId="87" xfId="15" applyFont="1" applyFill="1" applyBorder="1" applyAlignment="1">
      <alignment horizontal="left" vertical="top"/>
    </xf>
    <xf numFmtId="3" fontId="31" fillId="0" borderId="87" xfId="15" applyNumberFormat="1" applyFont="1" applyFill="1" applyBorder="1" applyAlignment="1">
      <alignment horizontal="right" vertical="top"/>
    </xf>
    <xf numFmtId="174" fontId="31" fillId="0" borderId="88" xfId="15" applyNumberFormat="1" applyFont="1" applyFill="1" applyBorder="1" applyAlignment="1">
      <alignment horizontal="left" vertical="top"/>
    </xf>
    <xf numFmtId="43" fontId="31" fillId="0" borderId="72" xfId="15" applyFont="1" applyFill="1" applyBorder="1" applyAlignment="1">
      <alignment horizontal="left" vertical="top"/>
    </xf>
    <xf numFmtId="43" fontId="0" fillId="0" borderId="0" xfId="15" applyFill="1" applyBorder="1" applyAlignment="1">
      <alignment/>
    </xf>
    <xf numFmtId="43" fontId="31" fillId="0" borderId="80" xfId="15" applyFont="1" applyFill="1" applyBorder="1" applyAlignment="1">
      <alignment horizontal="left" vertical="top"/>
    </xf>
    <xf numFmtId="3" fontId="0" fillId="0" borderId="80" xfId="15" applyNumberFormat="1" applyFill="1" applyBorder="1" applyAlignment="1">
      <alignment/>
    </xf>
    <xf numFmtId="43" fontId="0" fillId="0" borderId="89" xfId="15" applyFill="1" applyBorder="1" applyAlignment="1">
      <alignment/>
    </xf>
    <xf numFmtId="43" fontId="31" fillId="0" borderId="7" xfId="15" applyFont="1" applyFill="1" applyBorder="1" applyAlignment="1">
      <alignment horizontal="left" vertical="top"/>
    </xf>
    <xf numFmtId="3" fontId="0" fillId="0" borderId="7" xfId="15" applyNumberFormat="1" applyFill="1" applyBorder="1" applyAlignment="1">
      <alignment/>
    </xf>
    <xf numFmtId="3" fontId="31" fillId="0" borderId="90" xfId="15" applyNumberFormat="1" applyFont="1" applyFill="1" applyBorder="1" applyAlignment="1">
      <alignment horizontal="right" vertical="top"/>
    </xf>
    <xf numFmtId="43" fontId="0" fillId="0" borderId="91" xfId="15" applyFill="1" applyBorder="1" applyAlignment="1">
      <alignment/>
    </xf>
    <xf numFmtId="174" fontId="31" fillId="0" borderId="77" xfId="15" applyNumberFormat="1" applyFont="1" applyFill="1" applyBorder="1" applyAlignment="1">
      <alignment horizontal="left" vertical="top"/>
    </xf>
    <xf numFmtId="43" fontId="0" fillId="0" borderId="92" xfId="15" applyFill="1" applyBorder="1" applyAlignment="1">
      <alignment/>
    </xf>
    <xf numFmtId="43" fontId="0" fillId="0" borderId="93" xfId="15" applyFill="1" applyBorder="1" applyAlignment="1">
      <alignment/>
    </xf>
    <xf numFmtId="43" fontId="0" fillId="0" borderId="0" xfId="15" applyFill="1" applyBorder="1" applyAlignment="1">
      <alignment/>
    </xf>
    <xf numFmtId="168" fontId="30" fillId="2" borderId="6" xfId="15" applyNumberFormat="1" applyFont="1" applyFill="1" applyBorder="1" applyAlignment="1">
      <alignment horizontal="left" vertical="top"/>
    </xf>
    <xf numFmtId="43" fontId="0" fillId="2" borderId="15" xfId="15" applyFill="1" applyBorder="1" applyAlignment="1">
      <alignment/>
    </xf>
    <xf numFmtId="43" fontId="0" fillId="2" borderId="23" xfId="15" applyFill="1" applyBorder="1" applyAlignment="1">
      <alignment/>
    </xf>
    <xf numFmtId="43" fontId="30" fillId="2" borderId="6" xfId="15" applyFont="1" applyFill="1" applyBorder="1" applyAlignment="1">
      <alignment horizontal="left" vertical="top"/>
    </xf>
    <xf numFmtId="3" fontId="30" fillId="2" borderId="6" xfId="15" applyNumberFormat="1" applyFont="1" applyFill="1" applyBorder="1" applyAlignment="1">
      <alignment horizontal="right" vertical="top"/>
    </xf>
    <xf numFmtId="43" fontId="0" fillId="2" borderId="8" xfId="15" applyFill="1" applyBorder="1" applyAlignment="1">
      <alignment/>
    </xf>
    <xf numFmtId="43" fontId="0" fillId="2" borderId="94" xfId="15" applyFill="1" applyBorder="1" applyAlignment="1">
      <alignment/>
    </xf>
    <xf numFmtId="43" fontId="0" fillId="2" borderId="95" xfId="15" applyFill="1" applyBorder="1" applyAlignment="1">
      <alignment/>
    </xf>
    <xf numFmtId="43" fontId="30" fillId="2" borderId="8" xfId="15" applyFont="1" applyFill="1" applyBorder="1" applyAlignment="1">
      <alignment horizontal="left" vertical="top"/>
    </xf>
    <xf numFmtId="3" fontId="0" fillId="2" borderId="8" xfId="15" applyNumberFormat="1" applyFill="1" applyBorder="1" applyAlignment="1">
      <alignment/>
    </xf>
    <xf numFmtId="3" fontId="9" fillId="2" borderId="8" xfId="0" applyNumberFormat="1" applyFont="1" applyFill="1" applyBorder="1" applyAlignment="1">
      <alignment vertical="top" wrapText="1"/>
    </xf>
    <xf numFmtId="43" fontId="0" fillId="2" borderId="5" xfId="15" applyFill="1" applyBorder="1" applyAlignment="1">
      <alignment/>
    </xf>
    <xf numFmtId="43" fontId="0" fillId="2" borderId="13" xfId="15" applyFill="1" applyBorder="1" applyAlignment="1">
      <alignment/>
    </xf>
    <xf numFmtId="43" fontId="0" fillId="2" borderId="96" xfId="15" applyFill="1" applyBorder="1" applyAlignment="1">
      <alignment/>
    </xf>
    <xf numFmtId="43" fontId="30" fillId="2" borderId="5" xfId="15" applyFont="1" applyFill="1" applyBorder="1" applyAlignment="1">
      <alignment horizontal="left" vertical="top"/>
    </xf>
    <xf numFmtId="3" fontId="0" fillId="2" borderId="5" xfId="15" applyNumberFormat="1" applyFill="1" applyBorder="1" applyAlignment="1">
      <alignment/>
    </xf>
    <xf numFmtId="3" fontId="9" fillId="2" borderId="5" xfId="0" applyNumberFormat="1" applyFont="1" applyFill="1" applyBorder="1" applyAlignment="1">
      <alignment vertical="top" wrapText="1"/>
    </xf>
    <xf numFmtId="43" fontId="0" fillId="0" borderId="97" xfId="15" applyFill="1" applyBorder="1" applyAlignment="1">
      <alignment/>
    </xf>
    <xf numFmtId="170" fontId="31" fillId="4" borderId="92" xfId="15" applyNumberFormat="1" applyFont="1" applyFill="1" applyBorder="1" applyAlignment="1">
      <alignment horizontal="left" vertical="top"/>
    </xf>
    <xf numFmtId="43" fontId="0" fillId="4" borderId="0" xfId="15" applyFill="1" applyBorder="1" applyAlignment="1">
      <alignment/>
    </xf>
    <xf numFmtId="43" fontId="31" fillId="4" borderId="87" xfId="15" applyFont="1" applyFill="1" applyBorder="1" applyAlignment="1">
      <alignment horizontal="left" vertical="top"/>
    </xf>
    <xf numFmtId="3" fontId="31" fillId="4" borderId="98" xfId="15" applyNumberFormat="1" applyFont="1" applyFill="1" applyBorder="1" applyAlignment="1">
      <alignment horizontal="right" vertical="top"/>
    </xf>
    <xf numFmtId="43" fontId="0" fillId="4" borderId="91" xfId="15" applyFill="1" applyBorder="1" applyAlignment="1">
      <alignment/>
    </xf>
    <xf numFmtId="43" fontId="0" fillId="4" borderId="0" xfId="15" applyFill="1" applyBorder="1" applyAlignment="1">
      <alignment/>
    </xf>
    <xf numFmtId="43" fontId="31" fillId="4" borderId="73" xfId="15" applyFont="1" applyFill="1" applyBorder="1" applyAlignment="1">
      <alignment horizontal="left" vertical="top"/>
    </xf>
    <xf numFmtId="3" fontId="30" fillId="2" borderId="68" xfId="15" applyNumberFormat="1" applyFont="1" applyFill="1" applyBorder="1" applyAlignment="1">
      <alignment horizontal="right" vertical="top"/>
    </xf>
    <xf numFmtId="3" fontId="9" fillId="4" borderId="31" xfId="0" applyNumberFormat="1" applyFont="1" applyFill="1" applyBorder="1" applyAlignment="1">
      <alignment vertical="top" wrapText="1"/>
    </xf>
    <xf numFmtId="3" fontId="31" fillId="0" borderId="80" xfId="15" applyNumberFormat="1" applyFont="1" applyFill="1" applyBorder="1" applyAlignment="1">
      <alignment horizontal="right" vertical="top"/>
    </xf>
    <xf numFmtId="3" fontId="9" fillId="0" borderId="99" xfId="0" applyNumberFormat="1" applyFont="1" applyBorder="1" applyAlignment="1">
      <alignment vertical="top" wrapText="1"/>
    </xf>
    <xf numFmtId="43" fontId="0" fillId="2" borderId="51" xfId="15" applyFill="1" applyBorder="1" applyAlignment="1">
      <alignment/>
    </xf>
    <xf numFmtId="43" fontId="0" fillId="2" borderId="46" xfId="15" applyFill="1" applyBorder="1" applyAlignment="1">
      <alignment/>
    </xf>
    <xf numFmtId="43" fontId="30" fillId="2" borderId="44" xfId="15" applyFont="1" applyFill="1" applyBorder="1" applyAlignment="1">
      <alignment horizontal="left" vertical="top"/>
    </xf>
    <xf numFmtId="3" fontId="30" fillId="2" borderId="44" xfId="15" applyNumberFormat="1" applyFont="1" applyFill="1" applyBorder="1" applyAlignment="1">
      <alignment horizontal="right" vertical="top"/>
    </xf>
    <xf numFmtId="3" fontId="31" fillId="0" borderId="68" xfId="15" applyNumberFormat="1" applyFont="1" applyFill="1" applyBorder="1" applyAlignment="1">
      <alignment horizontal="right" vertical="top"/>
    </xf>
    <xf numFmtId="170" fontId="31" fillId="4" borderId="78" xfId="15" applyNumberFormat="1" applyFont="1" applyFill="1" applyBorder="1" applyAlignment="1">
      <alignment horizontal="left" vertical="top"/>
    </xf>
    <xf numFmtId="174" fontId="31" fillId="0" borderId="0" xfId="15" applyNumberFormat="1" applyFont="1" applyFill="1" applyBorder="1" applyAlignment="1">
      <alignment horizontal="left" vertical="top"/>
    </xf>
    <xf numFmtId="174" fontId="31" fillId="0" borderId="79" xfId="15" applyNumberFormat="1" applyFont="1" applyFill="1" applyBorder="1" applyAlignment="1">
      <alignment horizontal="left" vertical="top"/>
    </xf>
    <xf numFmtId="3" fontId="9" fillId="0" borderId="27" xfId="0" applyNumberFormat="1" applyFont="1" applyBorder="1" applyAlignment="1">
      <alignment vertical="top" wrapText="1"/>
    </xf>
    <xf numFmtId="3" fontId="9" fillId="0" borderId="32" xfId="0" applyNumberFormat="1" applyFont="1" applyBorder="1" applyAlignment="1">
      <alignment vertical="top" wrapText="1"/>
    </xf>
    <xf numFmtId="174" fontId="31" fillId="0" borderId="100" xfId="15" applyNumberFormat="1" applyFont="1" applyFill="1" applyBorder="1" applyAlignment="1">
      <alignment horizontal="left" vertical="top"/>
    </xf>
    <xf numFmtId="3" fontId="9" fillId="0" borderId="72" xfId="0" applyNumberFormat="1" applyFont="1" applyBorder="1" applyAlignment="1">
      <alignment vertical="top" wrapText="1"/>
    </xf>
    <xf numFmtId="43" fontId="0" fillId="0" borderId="101" xfId="15" applyFill="1" applyBorder="1" applyAlignment="1">
      <alignment/>
    </xf>
    <xf numFmtId="3" fontId="9" fillId="0" borderId="80" xfId="0" applyNumberFormat="1" applyFont="1" applyBorder="1" applyAlignment="1">
      <alignment vertical="top" wrapText="1"/>
    </xf>
    <xf numFmtId="43" fontId="0" fillId="0" borderId="102" xfId="15" applyFill="1" applyBorder="1" applyAlignment="1">
      <alignment/>
    </xf>
    <xf numFmtId="3" fontId="9" fillId="0" borderId="68" xfId="0" applyNumberFormat="1" applyFont="1" applyBorder="1" applyAlignment="1">
      <alignment vertical="top" wrapText="1"/>
    </xf>
    <xf numFmtId="43" fontId="0" fillId="4" borderId="93" xfId="15" applyFill="1" applyBorder="1" applyAlignment="1">
      <alignment/>
    </xf>
    <xf numFmtId="43" fontId="0" fillId="4" borderId="103" xfId="15" applyFill="1" applyBorder="1" applyAlignment="1">
      <alignment/>
    </xf>
    <xf numFmtId="43" fontId="0" fillId="4" borderId="41" xfId="15" applyFill="1" applyBorder="1" applyAlignment="1">
      <alignment/>
    </xf>
    <xf numFmtId="43" fontId="31" fillId="4" borderId="104" xfId="15" applyFont="1" applyFill="1" applyBorder="1" applyAlignment="1">
      <alignment horizontal="left" vertical="top"/>
    </xf>
    <xf numFmtId="3" fontId="0" fillId="4" borderId="104" xfId="15" applyNumberFormat="1" applyFill="1" applyBorder="1" applyAlignment="1">
      <alignment/>
    </xf>
    <xf numFmtId="3" fontId="9" fillId="4" borderId="104" xfId="0" applyNumberFormat="1" applyFont="1" applyFill="1" applyBorder="1" applyAlignment="1">
      <alignment vertical="top" wrapText="1"/>
    </xf>
    <xf numFmtId="3" fontId="9" fillId="4" borderId="105" xfId="0" applyNumberFormat="1" applyFont="1" applyFill="1" applyBorder="1" applyAlignment="1">
      <alignment vertical="top" wrapText="1"/>
    </xf>
    <xf numFmtId="43" fontId="0" fillId="0" borderId="106" xfId="15" applyFill="1" applyBorder="1" applyAlignment="1">
      <alignment/>
    </xf>
    <xf numFmtId="170" fontId="31" fillId="4" borderId="107" xfId="15" applyNumberFormat="1" applyFont="1" applyFill="1" applyBorder="1" applyAlignment="1">
      <alignment horizontal="left" vertical="top"/>
    </xf>
    <xf numFmtId="43" fontId="0" fillId="4" borderId="100" xfId="15" applyFill="1" applyBorder="1" applyAlignment="1">
      <alignment/>
    </xf>
    <xf numFmtId="43" fontId="0" fillId="4" borderId="108" xfId="15" applyFill="1" applyBorder="1" applyAlignment="1">
      <alignment/>
    </xf>
    <xf numFmtId="43" fontId="0" fillId="4" borderId="101" xfId="15" applyFill="1" applyBorder="1" applyAlignment="1">
      <alignment/>
    </xf>
    <xf numFmtId="3" fontId="9" fillId="4" borderId="80" xfId="0" applyNumberFormat="1" applyFont="1" applyFill="1" applyBorder="1" applyAlignment="1">
      <alignment vertical="top" wrapText="1"/>
    </xf>
    <xf numFmtId="3" fontId="9" fillId="4" borderId="109" xfId="0" applyNumberFormat="1" applyFont="1" applyFill="1" applyBorder="1" applyAlignment="1">
      <alignment vertical="top" wrapText="1"/>
    </xf>
    <xf numFmtId="43" fontId="0" fillId="4" borderId="106" xfId="15" applyFill="1" applyBorder="1" applyAlignment="1">
      <alignment/>
    </xf>
    <xf numFmtId="43" fontId="0" fillId="4" borderId="102" xfId="15" applyFill="1" applyBorder="1" applyAlignment="1">
      <alignment/>
    </xf>
    <xf numFmtId="3" fontId="9" fillId="4" borderId="68" xfId="0" applyNumberFormat="1" applyFont="1" applyFill="1" applyBorder="1" applyAlignment="1">
      <alignment vertical="top" wrapText="1"/>
    </xf>
    <xf numFmtId="3" fontId="9" fillId="4" borderId="99" xfId="0" applyNumberFormat="1" applyFont="1" applyFill="1" applyBorder="1" applyAlignment="1">
      <alignment vertical="top" wrapText="1"/>
    </xf>
    <xf numFmtId="174" fontId="31" fillId="0" borderId="110" xfId="15" applyNumberFormat="1" applyFont="1" applyFill="1" applyBorder="1" applyAlignment="1">
      <alignment horizontal="left" vertical="top"/>
    </xf>
    <xf numFmtId="174" fontId="31" fillId="0" borderId="111" xfId="15" applyNumberFormat="1" applyFont="1" applyFill="1" applyBorder="1" applyAlignment="1">
      <alignment horizontal="left" vertical="top"/>
    </xf>
    <xf numFmtId="43" fontId="31" fillId="0" borderId="112" xfId="15" applyFont="1" applyFill="1" applyBorder="1" applyAlignment="1">
      <alignment horizontal="left" vertical="top"/>
    </xf>
    <xf numFmtId="43" fontId="0" fillId="2" borderId="0" xfId="15" applyFill="1" applyBorder="1" applyAlignment="1">
      <alignment/>
    </xf>
    <xf numFmtId="43" fontId="30" fillId="2" borderId="80" xfId="15" applyFont="1" applyFill="1" applyBorder="1" applyAlignment="1">
      <alignment horizontal="left" vertical="top"/>
    </xf>
    <xf numFmtId="3" fontId="30" fillId="2" borderId="80" xfId="15" applyNumberFormat="1" applyFont="1" applyFill="1" applyBorder="1" applyAlignment="1">
      <alignment horizontal="right" vertical="top"/>
    </xf>
    <xf numFmtId="3" fontId="31" fillId="4" borderId="80" xfId="15" applyNumberFormat="1" applyFont="1" applyFill="1" applyBorder="1" applyAlignment="1">
      <alignment horizontal="right" vertical="top"/>
    </xf>
    <xf numFmtId="3" fontId="4" fillId="5" borderId="44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49" fontId="20" fillId="0" borderId="2" xfId="0" applyNumberFormat="1" applyFont="1" applyBorder="1" applyAlignment="1">
      <alignment vertical="center"/>
    </xf>
    <xf numFmtId="49" fontId="20" fillId="0" borderId="3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177" fontId="30" fillId="2" borderId="113" xfId="15" applyNumberFormat="1" applyFont="1" applyFill="1" applyBorder="1" applyAlignment="1">
      <alignment horizontal="left" vertical="top"/>
    </xf>
    <xf numFmtId="43" fontId="0" fillId="0" borderId="114" xfId="15" applyFill="1" applyBorder="1" applyAlignment="1">
      <alignment/>
    </xf>
    <xf numFmtId="168" fontId="30" fillId="2" borderId="113" xfId="15" applyNumberFormat="1" applyFont="1" applyFill="1" applyBorder="1" applyAlignment="1">
      <alignment horizontal="left" vertical="top"/>
    </xf>
    <xf numFmtId="168" fontId="30" fillId="2" borderId="115" xfId="15" applyNumberFormat="1" applyFont="1" applyFill="1" applyBorder="1" applyAlignment="1">
      <alignment horizontal="left" vertical="top"/>
    </xf>
    <xf numFmtId="43" fontId="0" fillId="2" borderId="116" xfId="15" applyFill="1" applyBorder="1" applyAlignment="1">
      <alignment/>
    </xf>
    <xf numFmtId="43" fontId="0" fillId="0" borderId="117" xfId="15" applyFill="1" applyBorder="1" applyAlignment="1">
      <alignment/>
    </xf>
    <xf numFmtId="43" fontId="0" fillId="0" borderId="118" xfId="15" applyFill="1" applyBorder="1" applyAlignment="1">
      <alignment/>
    </xf>
    <xf numFmtId="168" fontId="30" fillId="2" borderId="119" xfId="15" applyNumberFormat="1" applyFont="1" applyFill="1" applyBorder="1" applyAlignment="1">
      <alignment horizontal="left" vertical="top"/>
    </xf>
    <xf numFmtId="43" fontId="0" fillId="0" borderId="120" xfId="15" applyFill="1" applyBorder="1" applyAlignment="1">
      <alignment/>
    </xf>
    <xf numFmtId="43" fontId="0" fillId="0" borderId="116" xfId="15" applyFill="1" applyBorder="1" applyAlignment="1">
      <alignment/>
    </xf>
    <xf numFmtId="168" fontId="30" fillId="0" borderId="40" xfId="15" applyNumberFormat="1" applyFont="1" applyFill="1" applyBorder="1" applyAlignment="1">
      <alignment horizontal="left" vertical="top"/>
    </xf>
    <xf numFmtId="168" fontId="30" fillId="0" borderId="26" xfId="15" applyNumberFormat="1" applyFont="1" applyFill="1" applyBorder="1" applyAlignment="1">
      <alignment horizontal="left" vertical="top"/>
    </xf>
    <xf numFmtId="168" fontId="30" fillId="0" borderId="27" xfId="15" applyNumberFormat="1" applyFont="1" applyFill="1" applyBorder="1" applyAlignment="1">
      <alignment horizontal="left" vertical="top"/>
    </xf>
    <xf numFmtId="3" fontId="9" fillId="0" borderId="121" xfId="0" applyNumberFormat="1" applyFont="1" applyBorder="1" applyAlignment="1">
      <alignment vertical="top" wrapText="1"/>
    </xf>
    <xf numFmtId="3" fontId="9" fillId="0" borderId="122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3" fontId="9" fillId="0" borderId="109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4" fillId="0" borderId="1" xfId="0" applyFont="1" applyBorder="1" applyAlignment="1">
      <alignment horizontal="left" vertical="center"/>
    </xf>
    <xf numFmtId="0" fontId="32" fillId="2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2" fillId="2" borderId="94" xfId="0" applyFont="1" applyFill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textRotation="90"/>
    </xf>
    <xf numFmtId="0" fontId="32" fillId="2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1" fillId="0" borderId="0" xfId="18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3" fillId="0" borderId="9" xfId="18" applyFont="1" applyBorder="1" applyAlignment="1">
      <alignment horizontal="center" vertical="center" wrapText="1"/>
      <protection/>
    </xf>
    <xf numFmtId="0" fontId="24" fillId="3" borderId="10" xfId="18" applyFont="1" applyFill="1" applyBorder="1" applyAlignment="1">
      <alignment horizontal="center" vertical="center"/>
      <protection/>
    </xf>
    <xf numFmtId="0" fontId="24" fillId="3" borderId="123" xfId="18" applyFont="1" applyFill="1" applyBorder="1" applyAlignment="1">
      <alignment horizontal="center"/>
      <protection/>
    </xf>
    <xf numFmtId="0" fontId="0" fillId="0" borderId="9" xfId="0" applyBorder="1" applyAlignment="1">
      <alignment/>
    </xf>
    <xf numFmtId="0" fontId="29" fillId="0" borderId="0" xfId="18" applyFont="1" applyAlignment="1">
      <alignment horizontal="left"/>
      <protection/>
    </xf>
    <xf numFmtId="0" fontId="20" fillId="0" borderId="0" xfId="0" applyFont="1" applyAlignment="1">
      <alignment wrapText="1"/>
    </xf>
    <xf numFmtId="0" fontId="20" fillId="3" borderId="14" xfId="18" applyFont="1" applyFill="1" applyBorder="1" applyAlignment="1">
      <alignment horizontal="center" vertical="center"/>
      <protection/>
    </xf>
    <xf numFmtId="0" fontId="20" fillId="3" borderId="19" xfId="18" applyFont="1" applyFill="1" applyBorder="1" applyAlignment="1">
      <alignment horizontal="center" vertical="center"/>
      <protection/>
    </xf>
    <xf numFmtId="0" fontId="20" fillId="3" borderId="12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workbookViewId="0" topLeftCell="A1">
      <selection activeCell="F18" sqref="F1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5.625" style="0" customWidth="1"/>
    <col min="5" max="5" width="16.125" style="150" customWidth="1"/>
  </cols>
  <sheetData>
    <row r="1" spans="2:5" ht="18">
      <c r="B1" s="413" t="s">
        <v>60</v>
      </c>
      <c r="C1" s="413"/>
      <c r="D1" s="413"/>
      <c r="E1" s="413"/>
    </row>
    <row r="2" spans="2:4" ht="18">
      <c r="B2" s="2"/>
      <c r="C2" s="2"/>
      <c r="D2" s="2"/>
    </row>
    <row r="3" ht="12.75">
      <c r="E3" s="151" t="s">
        <v>57</v>
      </c>
    </row>
    <row r="4" spans="1:5" s="43" customFormat="1" ht="15" customHeight="1">
      <c r="A4" s="414" t="s">
        <v>2</v>
      </c>
      <c r="B4" s="416" t="s">
        <v>3</v>
      </c>
      <c r="C4" s="416" t="s">
        <v>4</v>
      </c>
      <c r="D4" s="419" t="s">
        <v>102</v>
      </c>
      <c r="E4" s="421" t="s">
        <v>64</v>
      </c>
    </row>
    <row r="5" spans="1:5" s="43" customFormat="1" ht="15" customHeight="1">
      <c r="A5" s="415"/>
      <c r="B5" s="417"/>
      <c r="C5" s="418"/>
      <c r="D5" s="420"/>
      <c r="E5" s="422"/>
    </row>
    <row r="6" spans="1:5" s="48" customFormat="1" ht="7.5" customHeight="1">
      <c r="A6" s="120">
        <v>1</v>
      </c>
      <c r="B6" s="21">
        <v>2</v>
      </c>
      <c r="C6" s="21">
        <v>3</v>
      </c>
      <c r="D6" s="137">
        <v>4</v>
      </c>
      <c r="E6" s="152">
        <v>5</v>
      </c>
    </row>
    <row r="7" spans="1:5" ht="12" customHeight="1">
      <c r="A7" s="394">
        <v>600</v>
      </c>
      <c r="B7" s="122"/>
      <c r="C7" s="122"/>
      <c r="D7" s="138" t="s">
        <v>202</v>
      </c>
      <c r="E7" s="153">
        <f>SUM(E8)</f>
        <v>1500</v>
      </c>
    </row>
    <row r="8" spans="1:5" ht="12" customHeight="1">
      <c r="A8" s="125"/>
      <c r="B8" s="123">
        <v>60016</v>
      </c>
      <c r="C8" s="124"/>
      <c r="D8" s="139" t="s">
        <v>203</v>
      </c>
      <c r="E8" s="154">
        <f>SUM(E9)</f>
        <v>1500</v>
      </c>
    </row>
    <row r="9" spans="1:5" ht="12" customHeight="1">
      <c r="A9" s="125"/>
      <c r="B9" s="125"/>
      <c r="C9" s="126">
        <v>690</v>
      </c>
      <c r="D9" s="139" t="s">
        <v>204</v>
      </c>
      <c r="E9" s="154">
        <v>1500</v>
      </c>
    </row>
    <row r="10" spans="1:5" ht="12" customHeight="1">
      <c r="A10" s="395">
        <v>700</v>
      </c>
      <c r="B10" s="122"/>
      <c r="C10" s="122"/>
      <c r="D10" s="138" t="s">
        <v>205</v>
      </c>
      <c r="E10" s="155">
        <f>SUM(E11)</f>
        <v>141915</v>
      </c>
    </row>
    <row r="11" spans="1:5" ht="12" customHeight="1">
      <c r="A11" s="125"/>
      <c r="B11" s="123">
        <v>70005</v>
      </c>
      <c r="C11" s="124"/>
      <c r="D11" s="139" t="s">
        <v>206</v>
      </c>
      <c r="E11" s="154">
        <f>SUM(E12:E19)</f>
        <v>141915</v>
      </c>
    </row>
    <row r="12" spans="1:5" ht="12" customHeight="1">
      <c r="A12" s="125"/>
      <c r="B12" s="125"/>
      <c r="C12" s="127">
        <v>470</v>
      </c>
      <c r="D12" s="140" t="s">
        <v>207</v>
      </c>
      <c r="E12" s="156">
        <v>12000</v>
      </c>
    </row>
    <row r="13" spans="1:5" ht="12" customHeight="1">
      <c r="A13" s="125"/>
      <c r="B13" s="125"/>
      <c r="C13" s="128"/>
      <c r="D13" s="141" t="s">
        <v>208</v>
      </c>
      <c r="E13" s="157"/>
    </row>
    <row r="14" spans="1:5" s="50" customFormat="1" ht="12" customHeight="1">
      <c r="A14" s="125"/>
      <c r="B14" s="125"/>
      <c r="C14" s="127">
        <v>750</v>
      </c>
      <c r="D14" s="140" t="s">
        <v>209</v>
      </c>
      <c r="E14" s="156">
        <v>45000</v>
      </c>
    </row>
    <row r="15" spans="1:5" ht="12" customHeight="1">
      <c r="A15" s="125"/>
      <c r="B15" s="125"/>
      <c r="C15" s="129"/>
      <c r="D15" s="142" t="s">
        <v>210</v>
      </c>
      <c r="E15" s="158"/>
    </row>
    <row r="16" spans="1:5" ht="12" customHeight="1">
      <c r="A16" s="125"/>
      <c r="B16" s="125"/>
      <c r="C16" s="130"/>
      <c r="D16" s="143" t="s">
        <v>211</v>
      </c>
      <c r="E16" s="159"/>
    </row>
    <row r="17" spans="1:5" ht="12" customHeight="1">
      <c r="A17" s="125"/>
      <c r="B17" s="125"/>
      <c r="C17" s="131"/>
      <c r="D17" s="144" t="s">
        <v>212</v>
      </c>
      <c r="E17" s="160"/>
    </row>
    <row r="18" spans="1:5" ht="12" customHeight="1">
      <c r="A18" s="125"/>
      <c r="B18" s="125"/>
      <c r="C18" s="126">
        <v>870</v>
      </c>
      <c r="D18" s="139" t="s">
        <v>213</v>
      </c>
      <c r="E18" s="154">
        <v>81915</v>
      </c>
    </row>
    <row r="19" spans="1:5" ht="12" customHeight="1">
      <c r="A19" s="125"/>
      <c r="B19" s="125"/>
      <c r="C19" s="126">
        <v>920</v>
      </c>
      <c r="D19" s="139" t="s">
        <v>270</v>
      </c>
      <c r="E19" s="154">
        <v>3000</v>
      </c>
    </row>
    <row r="20" spans="1:5" ht="12" customHeight="1">
      <c r="A20" s="395">
        <v>750</v>
      </c>
      <c r="B20" s="122"/>
      <c r="C20" s="122"/>
      <c r="D20" s="138" t="s">
        <v>215</v>
      </c>
      <c r="E20" s="155">
        <f>SUM(E21,E25,E29)</f>
        <v>77800</v>
      </c>
    </row>
    <row r="21" spans="1:5" ht="12" customHeight="1">
      <c r="A21" s="125"/>
      <c r="B21" s="123">
        <v>75011</v>
      </c>
      <c r="C21" s="124"/>
      <c r="D21" s="139" t="s">
        <v>216</v>
      </c>
      <c r="E21" s="154">
        <f>SUM(E22)</f>
        <v>65000</v>
      </c>
    </row>
    <row r="22" spans="1:5" ht="12" customHeight="1">
      <c r="A22" s="125"/>
      <c r="B22" s="125"/>
      <c r="C22" s="132">
        <v>2010</v>
      </c>
      <c r="D22" s="140" t="s">
        <v>217</v>
      </c>
      <c r="E22" s="156">
        <v>65000</v>
      </c>
    </row>
    <row r="23" spans="1:5" ht="12" customHeight="1">
      <c r="A23" s="125"/>
      <c r="B23" s="125"/>
      <c r="C23" s="129"/>
      <c r="D23" s="142" t="s">
        <v>218</v>
      </c>
      <c r="E23" s="158"/>
    </row>
    <row r="24" spans="1:5" ht="12" customHeight="1">
      <c r="A24" s="125"/>
      <c r="B24" s="125"/>
      <c r="C24" s="131"/>
      <c r="D24" s="144" t="s">
        <v>219</v>
      </c>
      <c r="E24" s="160"/>
    </row>
    <row r="25" spans="1:5" ht="12" customHeight="1">
      <c r="A25" s="125"/>
      <c r="B25" s="123">
        <v>75020</v>
      </c>
      <c r="C25" s="124"/>
      <c r="D25" s="139" t="s">
        <v>220</v>
      </c>
      <c r="E25" s="154">
        <f>SUM(E26)</f>
        <v>8800</v>
      </c>
    </row>
    <row r="26" spans="1:5" ht="12" customHeight="1">
      <c r="A26" s="125"/>
      <c r="B26" s="125"/>
      <c r="C26" s="133">
        <v>2320</v>
      </c>
      <c r="D26" s="146" t="s">
        <v>221</v>
      </c>
      <c r="E26" s="162">
        <v>8800</v>
      </c>
    </row>
    <row r="27" spans="1:5" ht="12" customHeight="1">
      <c r="A27" s="125"/>
      <c r="B27" s="125"/>
      <c r="C27" s="130"/>
      <c r="D27" s="143" t="s">
        <v>222</v>
      </c>
      <c r="E27" s="159"/>
    </row>
    <row r="28" spans="1:5" ht="12" customHeight="1">
      <c r="A28" s="125"/>
      <c r="B28" s="125"/>
      <c r="C28" s="131"/>
      <c r="D28" s="144" t="s">
        <v>223</v>
      </c>
      <c r="E28" s="160"/>
    </row>
    <row r="29" spans="1:5" ht="12" customHeight="1">
      <c r="A29" s="125"/>
      <c r="B29" s="123">
        <v>75023</v>
      </c>
      <c r="C29" s="124"/>
      <c r="D29" s="139" t="s">
        <v>224</v>
      </c>
      <c r="E29" s="154">
        <f>SUM(E30:E34)</f>
        <v>4000</v>
      </c>
    </row>
    <row r="30" spans="1:5" ht="12" customHeight="1">
      <c r="A30" s="125"/>
      <c r="B30" s="125"/>
      <c r="C30" s="126">
        <v>690</v>
      </c>
      <c r="D30" s="139" t="s">
        <v>204</v>
      </c>
      <c r="E30" s="154">
        <v>1500</v>
      </c>
    </row>
    <row r="31" spans="1:5" ht="12" customHeight="1">
      <c r="A31" s="125"/>
      <c r="B31" s="125"/>
      <c r="C31" s="126">
        <v>830</v>
      </c>
      <c r="D31" s="139" t="s">
        <v>225</v>
      </c>
      <c r="E31" s="154">
        <v>1000</v>
      </c>
    </row>
    <row r="32" spans="1:5" ht="12" customHeight="1">
      <c r="A32" s="125"/>
      <c r="B32" s="125"/>
      <c r="C32" s="132">
        <v>2360</v>
      </c>
      <c r="D32" s="140" t="s">
        <v>226</v>
      </c>
      <c r="E32" s="156">
        <v>1500</v>
      </c>
    </row>
    <row r="33" spans="1:5" ht="12" customHeight="1">
      <c r="A33" s="125"/>
      <c r="B33" s="125"/>
      <c r="C33" s="129"/>
      <c r="D33" s="142" t="s">
        <v>227</v>
      </c>
      <c r="E33" s="158"/>
    </row>
    <row r="34" spans="1:5" ht="12" customHeight="1">
      <c r="A34" s="125"/>
      <c r="B34" s="125"/>
      <c r="C34" s="134"/>
      <c r="D34" s="147" t="s">
        <v>228</v>
      </c>
      <c r="E34" s="163"/>
    </row>
    <row r="35" spans="1:5" ht="12" customHeight="1">
      <c r="A35" s="395">
        <v>751</v>
      </c>
      <c r="B35" s="122"/>
      <c r="C35" s="122"/>
      <c r="D35" s="138" t="s">
        <v>229</v>
      </c>
      <c r="E35" s="155">
        <f>SUM(E37)</f>
        <v>876</v>
      </c>
    </row>
    <row r="36" spans="1:5" ht="12" customHeight="1">
      <c r="A36" s="128"/>
      <c r="B36" s="128"/>
      <c r="C36" s="128"/>
      <c r="D36" s="148" t="s">
        <v>230</v>
      </c>
      <c r="E36" s="157"/>
    </row>
    <row r="37" spans="1:5" ht="12" customHeight="1">
      <c r="A37" s="125"/>
      <c r="B37" s="135">
        <v>75101</v>
      </c>
      <c r="C37" s="122"/>
      <c r="D37" s="140" t="s">
        <v>231</v>
      </c>
      <c r="E37" s="156">
        <f>SUM(E39)</f>
        <v>876</v>
      </c>
    </row>
    <row r="38" spans="1:5" ht="12" customHeight="1">
      <c r="A38" s="125"/>
      <c r="B38" s="128"/>
      <c r="C38" s="128"/>
      <c r="D38" s="141" t="s">
        <v>232</v>
      </c>
      <c r="E38" s="157"/>
    </row>
    <row r="39" spans="1:5" ht="12" customHeight="1">
      <c r="A39" s="125"/>
      <c r="B39" s="125"/>
      <c r="C39" s="132">
        <v>2010</v>
      </c>
      <c r="D39" s="140" t="s">
        <v>217</v>
      </c>
      <c r="E39" s="156">
        <v>876</v>
      </c>
    </row>
    <row r="40" spans="1:5" ht="12" customHeight="1">
      <c r="A40" s="125"/>
      <c r="B40" s="125"/>
      <c r="C40" s="129"/>
      <c r="D40" s="142" t="s">
        <v>218</v>
      </c>
      <c r="E40" s="158"/>
    </row>
    <row r="41" spans="1:5" ht="12" customHeight="1">
      <c r="A41" s="125"/>
      <c r="B41" s="125"/>
      <c r="C41" s="134"/>
      <c r="D41" s="147" t="s">
        <v>219</v>
      </c>
      <c r="E41" s="163"/>
    </row>
    <row r="42" spans="1:5" ht="12" customHeight="1">
      <c r="A42" s="395">
        <v>756</v>
      </c>
      <c r="B42" s="122"/>
      <c r="C42" s="122"/>
      <c r="D42" s="138" t="s">
        <v>233</v>
      </c>
      <c r="E42" s="155">
        <f>SUM(E45,E49,E58,E71,E79)</f>
        <v>3298434</v>
      </c>
    </row>
    <row r="43" spans="1:5" ht="12" customHeight="1">
      <c r="A43" s="129"/>
      <c r="B43" s="129"/>
      <c r="C43" s="129"/>
      <c r="D43" s="173" t="s">
        <v>234</v>
      </c>
      <c r="E43" s="158"/>
    </row>
    <row r="44" spans="1:5" ht="12" customHeight="1">
      <c r="A44" s="131"/>
      <c r="B44" s="131"/>
      <c r="C44" s="131"/>
      <c r="D44" s="176" t="s">
        <v>235</v>
      </c>
      <c r="E44" s="160"/>
    </row>
    <row r="45" spans="1:5" ht="12" customHeight="1">
      <c r="A45" s="134"/>
      <c r="B45" s="175">
        <v>75601</v>
      </c>
      <c r="C45" s="131"/>
      <c r="D45" s="144" t="s">
        <v>236</v>
      </c>
      <c r="E45" s="171">
        <f>SUM(E46:E48)</f>
        <v>9500</v>
      </c>
    </row>
    <row r="46" spans="1:5" ht="12" customHeight="1">
      <c r="A46" s="125"/>
      <c r="B46" s="125"/>
      <c r="C46" s="127">
        <v>350</v>
      </c>
      <c r="D46" s="140" t="s">
        <v>237</v>
      </c>
      <c r="E46" s="156">
        <v>9000</v>
      </c>
    </row>
    <row r="47" spans="1:5" ht="12" customHeight="1">
      <c r="A47" s="125"/>
      <c r="B47" s="125"/>
      <c r="C47" s="128"/>
      <c r="D47" s="141" t="s">
        <v>238</v>
      </c>
      <c r="E47" s="157"/>
    </row>
    <row r="48" spans="1:5" ht="12" customHeight="1">
      <c r="A48" s="125"/>
      <c r="B48" s="125"/>
      <c r="C48" s="126">
        <v>910</v>
      </c>
      <c r="D48" s="139" t="s">
        <v>214</v>
      </c>
      <c r="E48" s="154">
        <v>500</v>
      </c>
    </row>
    <row r="49" spans="1:5" ht="12" customHeight="1">
      <c r="A49" s="125"/>
      <c r="B49" s="135">
        <v>75615</v>
      </c>
      <c r="C49" s="122"/>
      <c r="D49" s="140" t="s">
        <v>239</v>
      </c>
      <c r="E49" s="156">
        <f>SUM(E52:E57)</f>
        <v>1244300</v>
      </c>
    </row>
    <row r="50" spans="1:5" ht="12" customHeight="1">
      <c r="A50" s="125"/>
      <c r="B50" s="129"/>
      <c r="C50" s="129"/>
      <c r="D50" s="142" t="s">
        <v>240</v>
      </c>
      <c r="E50" s="158"/>
    </row>
    <row r="51" spans="1:5" ht="12" customHeight="1">
      <c r="A51" s="125"/>
      <c r="B51" s="167"/>
      <c r="C51" s="167"/>
      <c r="D51" s="168" t="s">
        <v>241</v>
      </c>
      <c r="E51" s="169"/>
    </row>
    <row r="52" spans="1:5" ht="12" customHeight="1">
      <c r="A52" s="125"/>
      <c r="B52" s="134"/>
      <c r="C52" s="170">
        <v>310</v>
      </c>
      <c r="D52" s="144" t="s">
        <v>242</v>
      </c>
      <c r="E52" s="171">
        <v>891825</v>
      </c>
    </row>
    <row r="53" spans="1:5" ht="12" customHeight="1">
      <c r="A53" s="125"/>
      <c r="B53" s="125"/>
      <c r="C53" s="126">
        <v>320</v>
      </c>
      <c r="D53" s="139" t="s">
        <v>243</v>
      </c>
      <c r="E53" s="154">
        <v>237275</v>
      </c>
    </row>
    <row r="54" spans="1:5" ht="12" customHeight="1">
      <c r="A54" s="125"/>
      <c r="B54" s="125"/>
      <c r="C54" s="126">
        <v>330</v>
      </c>
      <c r="D54" s="139" t="s">
        <v>244</v>
      </c>
      <c r="E54" s="154">
        <v>110000</v>
      </c>
    </row>
    <row r="55" spans="1:5" ht="12" customHeight="1">
      <c r="A55" s="125"/>
      <c r="B55" s="125"/>
      <c r="C55" s="126">
        <v>340</v>
      </c>
      <c r="D55" s="139" t="s">
        <v>245</v>
      </c>
      <c r="E55" s="154">
        <v>4000</v>
      </c>
    </row>
    <row r="56" spans="1:5" ht="12" customHeight="1">
      <c r="A56" s="125"/>
      <c r="B56" s="125"/>
      <c r="C56" s="126">
        <v>690</v>
      </c>
      <c r="D56" s="139" t="s">
        <v>204</v>
      </c>
      <c r="E56" s="154">
        <v>200</v>
      </c>
    </row>
    <row r="57" spans="1:5" ht="12" customHeight="1">
      <c r="A57" s="125"/>
      <c r="B57" s="125"/>
      <c r="C57" s="126">
        <v>910</v>
      </c>
      <c r="D57" s="139" t="s">
        <v>214</v>
      </c>
      <c r="E57" s="154">
        <v>1000</v>
      </c>
    </row>
    <row r="58" spans="1:5" ht="12" customHeight="1">
      <c r="A58" s="125"/>
      <c r="B58" s="135">
        <v>75616</v>
      </c>
      <c r="C58" s="122"/>
      <c r="D58" s="140" t="s">
        <v>239</v>
      </c>
      <c r="E58" s="156">
        <f>SUM(E62:E70)</f>
        <v>808500</v>
      </c>
    </row>
    <row r="59" spans="1:5" ht="12" customHeight="1">
      <c r="A59" s="125"/>
      <c r="B59" s="125"/>
      <c r="C59" s="125"/>
      <c r="D59" s="145" t="s">
        <v>246</v>
      </c>
      <c r="E59" s="161"/>
    </row>
    <row r="60" spans="1:5" ht="12" customHeight="1">
      <c r="A60" s="125"/>
      <c r="B60" s="129"/>
      <c r="C60" s="129"/>
      <c r="D60" s="142" t="s">
        <v>247</v>
      </c>
      <c r="E60" s="158"/>
    </row>
    <row r="61" spans="1:5" ht="12" customHeight="1">
      <c r="A61" s="125"/>
      <c r="B61" s="167"/>
      <c r="C61" s="167"/>
      <c r="D61" s="168" t="s">
        <v>248</v>
      </c>
      <c r="E61" s="169"/>
    </row>
    <row r="62" spans="1:5" ht="12" customHeight="1">
      <c r="A62" s="125"/>
      <c r="B62" s="134"/>
      <c r="C62" s="170">
        <v>310</v>
      </c>
      <c r="D62" s="144" t="s">
        <v>242</v>
      </c>
      <c r="E62" s="171">
        <v>332700</v>
      </c>
    </row>
    <row r="63" spans="1:5" ht="12" customHeight="1">
      <c r="A63" s="125"/>
      <c r="B63" s="125"/>
      <c r="C63" s="126">
        <v>320</v>
      </c>
      <c r="D63" s="139" t="s">
        <v>243</v>
      </c>
      <c r="E63" s="154">
        <v>394000</v>
      </c>
    </row>
    <row r="64" spans="1:8" ht="12" customHeight="1">
      <c r="A64" s="125"/>
      <c r="B64" s="125"/>
      <c r="C64" s="126">
        <v>330</v>
      </c>
      <c r="D64" s="139" t="s">
        <v>244</v>
      </c>
      <c r="E64" s="154">
        <v>2500</v>
      </c>
      <c r="H64" s="150">
        <f>SUM(E52,E62)</f>
        <v>1224525</v>
      </c>
    </row>
    <row r="65" spans="1:8" ht="12" customHeight="1">
      <c r="A65" s="125"/>
      <c r="B65" s="125"/>
      <c r="C65" s="126">
        <v>340</v>
      </c>
      <c r="D65" s="139" t="s">
        <v>245</v>
      </c>
      <c r="E65" s="154">
        <v>25000</v>
      </c>
      <c r="H65" s="150">
        <f>SUM(E53,E63)</f>
        <v>631275</v>
      </c>
    </row>
    <row r="66" spans="1:5" ht="12" customHeight="1">
      <c r="A66" s="125"/>
      <c r="B66" s="125"/>
      <c r="C66" s="126">
        <v>360</v>
      </c>
      <c r="D66" s="139" t="s">
        <v>249</v>
      </c>
      <c r="E66" s="154">
        <v>1000</v>
      </c>
    </row>
    <row r="67" spans="1:5" ht="12" customHeight="1">
      <c r="A67" s="125"/>
      <c r="B67" s="125"/>
      <c r="C67" s="126">
        <v>430</v>
      </c>
      <c r="D67" s="139" t="s">
        <v>250</v>
      </c>
      <c r="E67" s="154">
        <v>300</v>
      </c>
    </row>
    <row r="68" spans="1:5" ht="12" customHeight="1">
      <c r="A68" s="125"/>
      <c r="B68" s="125"/>
      <c r="C68" s="126">
        <v>500</v>
      </c>
      <c r="D68" s="139" t="s">
        <v>251</v>
      </c>
      <c r="E68" s="154">
        <v>40000</v>
      </c>
    </row>
    <row r="69" spans="1:5" ht="12" customHeight="1">
      <c r="A69" s="125"/>
      <c r="B69" s="125"/>
      <c r="C69" s="126">
        <v>690</v>
      </c>
      <c r="D69" s="139" t="s">
        <v>204</v>
      </c>
      <c r="E69" s="154">
        <v>4000</v>
      </c>
    </row>
    <row r="70" spans="1:5" ht="12" customHeight="1">
      <c r="A70" s="125"/>
      <c r="B70" s="125"/>
      <c r="C70" s="126">
        <v>910</v>
      </c>
      <c r="D70" s="139" t="s">
        <v>214</v>
      </c>
      <c r="E70" s="154">
        <v>9000</v>
      </c>
    </row>
    <row r="71" spans="1:5" ht="12" customHeight="1">
      <c r="A71" s="125"/>
      <c r="B71" s="135">
        <v>75618</v>
      </c>
      <c r="C71" s="122"/>
      <c r="D71" s="140" t="s">
        <v>252</v>
      </c>
      <c r="E71" s="156">
        <f>SUM(E73:E78)</f>
        <v>92000</v>
      </c>
    </row>
    <row r="72" spans="1:5" ht="12" customHeight="1">
      <c r="A72" s="125"/>
      <c r="B72" s="128"/>
      <c r="C72" s="128"/>
      <c r="D72" s="141" t="s">
        <v>253</v>
      </c>
      <c r="E72" s="157"/>
    </row>
    <row r="73" spans="1:5" ht="12" customHeight="1">
      <c r="A73" s="125"/>
      <c r="B73" s="125"/>
      <c r="C73" s="126">
        <v>410</v>
      </c>
      <c r="D73" s="139" t="s">
        <v>254</v>
      </c>
      <c r="E73" s="154">
        <v>14000</v>
      </c>
    </row>
    <row r="74" spans="1:5" ht="12" customHeight="1">
      <c r="A74" s="125"/>
      <c r="B74" s="125"/>
      <c r="C74" s="126">
        <v>460</v>
      </c>
      <c r="D74" s="139" t="s">
        <v>255</v>
      </c>
      <c r="E74" s="154">
        <v>12000</v>
      </c>
    </row>
    <row r="75" spans="1:5" ht="12" customHeight="1">
      <c r="A75" s="125"/>
      <c r="B75" s="125"/>
      <c r="C75" s="126">
        <v>480</v>
      </c>
      <c r="D75" s="139" t="s">
        <v>256</v>
      </c>
      <c r="E75" s="154">
        <v>60000</v>
      </c>
    </row>
    <row r="76" spans="1:5" ht="12" customHeight="1">
      <c r="A76" s="125"/>
      <c r="B76" s="125"/>
      <c r="C76" s="127">
        <v>490</v>
      </c>
      <c r="D76" s="140" t="s">
        <v>257</v>
      </c>
      <c r="E76" s="156">
        <v>6000</v>
      </c>
    </row>
    <row r="77" spans="1:5" ht="12" customHeight="1">
      <c r="A77" s="125"/>
      <c r="B77" s="125"/>
      <c r="C77" s="129"/>
      <c r="D77" s="142" t="s">
        <v>258</v>
      </c>
      <c r="E77" s="158"/>
    </row>
    <row r="78" spans="1:5" ht="12" customHeight="1">
      <c r="A78" s="125"/>
      <c r="B78" s="125"/>
      <c r="C78" s="131"/>
      <c r="D78" s="144" t="s">
        <v>259</v>
      </c>
      <c r="E78" s="160"/>
    </row>
    <row r="79" spans="1:5" ht="12" customHeight="1">
      <c r="A79" s="125"/>
      <c r="B79" s="135">
        <v>75621</v>
      </c>
      <c r="C79" s="122"/>
      <c r="D79" s="140" t="s">
        <v>260</v>
      </c>
      <c r="E79" s="156">
        <f>SUM(E81:E82)</f>
        <v>1144134</v>
      </c>
    </row>
    <row r="80" spans="1:5" ht="12" customHeight="1">
      <c r="A80" s="125"/>
      <c r="B80" s="128"/>
      <c r="C80" s="128"/>
      <c r="D80" s="141" t="s">
        <v>261</v>
      </c>
      <c r="E80" s="157"/>
    </row>
    <row r="81" spans="1:5" ht="12" customHeight="1">
      <c r="A81" s="125"/>
      <c r="B81" s="125"/>
      <c r="C81" s="126">
        <v>10</v>
      </c>
      <c r="D81" s="139" t="s">
        <v>262</v>
      </c>
      <c r="E81" s="154">
        <v>1114134</v>
      </c>
    </row>
    <row r="82" spans="1:5" ht="12" customHeight="1">
      <c r="A82" s="125"/>
      <c r="B82" s="125"/>
      <c r="C82" s="126">
        <v>20</v>
      </c>
      <c r="D82" s="139" t="s">
        <v>263</v>
      </c>
      <c r="E82" s="154">
        <v>30000</v>
      </c>
    </row>
    <row r="83" spans="1:5" ht="12" customHeight="1">
      <c r="A83" s="396">
        <v>758</v>
      </c>
      <c r="B83" s="124"/>
      <c r="C83" s="124"/>
      <c r="D83" s="149" t="s">
        <v>264</v>
      </c>
      <c r="E83" s="164">
        <f>SUM(E84,E87,E89,E91)</f>
        <v>4809907</v>
      </c>
    </row>
    <row r="84" spans="1:5" ht="12" customHeight="1">
      <c r="A84" s="125"/>
      <c r="B84" s="135">
        <v>75801</v>
      </c>
      <c r="C84" s="122"/>
      <c r="D84" s="140" t="s">
        <v>265</v>
      </c>
      <c r="E84" s="156">
        <f>SUM(E86)</f>
        <v>3403749</v>
      </c>
    </row>
    <row r="85" spans="1:5" ht="12" customHeight="1">
      <c r="A85" s="125"/>
      <c r="B85" s="128"/>
      <c r="C85" s="128"/>
      <c r="D85" s="141" t="s">
        <v>266</v>
      </c>
      <c r="E85" s="157"/>
    </row>
    <row r="86" spans="1:5" ht="12" customHeight="1">
      <c r="A86" s="125"/>
      <c r="B86" s="125"/>
      <c r="C86" s="136">
        <v>2920</v>
      </c>
      <c r="D86" s="139" t="s">
        <v>267</v>
      </c>
      <c r="E86" s="154">
        <v>3403749</v>
      </c>
    </row>
    <row r="87" spans="1:5" ht="12" customHeight="1">
      <c r="A87" s="125"/>
      <c r="B87" s="123">
        <v>75807</v>
      </c>
      <c r="C87" s="124"/>
      <c r="D87" s="139" t="s">
        <v>268</v>
      </c>
      <c r="E87" s="154">
        <f>SUM(E88)</f>
        <v>1335553</v>
      </c>
    </row>
    <row r="88" spans="1:5" ht="12" customHeight="1">
      <c r="A88" s="125"/>
      <c r="B88" s="125"/>
      <c r="C88" s="136">
        <v>2920</v>
      </c>
      <c r="D88" s="139" t="s">
        <v>267</v>
      </c>
      <c r="E88" s="154">
        <v>1335553</v>
      </c>
    </row>
    <row r="89" spans="1:5" ht="12" customHeight="1">
      <c r="A89" s="125"/>
      <c r="B89" s="123">
        <v>75814</v>
      </c>
      <c r="C89" s="124"/>
      <c r="D89" s="139" t="s">
        <v>269</v>
      </c>
      <c r="E89" s="154">
        <f>SUM(E90)</f>
        <v>10000</v>
      </c>
    </row>
    <row r="90" spans="1:5" ht="12" customHeight="1">
      <c r="A90" s="125"/>
      <c r="B90" s="125"/>
      <c r="C90" s="126">
        <v>920</v>
      </c>
      <c r="D90" s="139" t="s">
        <v>270</v>
      </c>
      <c r="E90" s="154">
        <v>10000</v>
      </c>
    </row>
    <row r="91" spans="1:5" ht="12" customHeight="1">
      <c r="A91" s="125"/>
      <c r="B91" s="123">
        <v>75831</v>
      </c>
      <c r="C91" s="124"/>
      <c r="D91" s="139" t="s">
        <v>271</v>
      </c>
      <c r="E91" s="154">
        <f>SUM(E92)</f>
        <v>60605</v>
      </c>
    </row>
    <row r="92" spans="1:5" ht="12" customHeight="1">
      <c r="A92" s="125"/>
      <c r="B92" s="125"/>
      <c r="C92" s="136">
        <v>2920</v>
      </c>
      <c r="D92" s="139" t="s">
        <v>267</v>
      </c>
      <c r="E92" s="154">
        <v>60605</v>
      </c>
    </row>
    <row r="93" spans="1:5" ht="12" customHeight="1">
      <c r="A93" s="395">
        <v>801</v>
      </c>
      <c r="B93" s="122"/>
      <c r="C93" s="122"/>
      <c r="D93" s="138" t="s">
        <v>272</v>
      </c>
      <c r="E93" s="155">
        <f>SUM(E94,E99,E104)</f>
        <v>21550</v>
      </c>
    </row>
    <row r="94" spans="1:5" ht="12" customHeight="1">
      <c r="A94" s="125"/>
      <c r="B94" s="123">
        <v>80101</v>
      </c>
      <c r="C94" s="124"/>
      <c r="D94" s="139" t="s">
        <v>273</v>
      </c>
      <c r="E94" s="154">
        <f>SUM(E95:E98)</f>
        <v>9550</v>
      </c>
    </row>
    <row r="95" spans="1:5" ht="12" customHeight="1">
      <c r="A95" s="125"/>
      <c r="B95" s="125"/>
      <c r="C95" s="126">
        <v>830</v>
      </c>
      <c r="D95" s="139" t="s">
        <v>225</v>
      </c>
      <c r="E95" s="154">
        <v>1300</v>
      </c>
    </row>
    <row r="96" spans="1:5" ht="12" customHeight="1">
      <c r="A96" s="125"/>
      <c r="B96" s="125"/>
      <c r="C96" s="132">
        <v>2700</v>
      </c>
      <c r="D96" s="140" t="s">
        <v>274</v>
      </c>
      <c r="E96" s="156">
        <v>8250</v>
      </c>
    </row>
    <row r="97" spans="1:5" ht="12" customHeight="1">
      <c r="A97" s="125"/>
      <c r="B97" s="125"/>
      <c r="C97" s="129"/>
      <c r="D97" s="142" t="s">
        <v>275</v>
      </c>
      <c r="E97" s="158"/>
    </row>
    <row r="98" spans="1:5" ht="12" customHeight="1">
      <c r="A98" s="125"/>
      <c r="B98" s="125"/>
      <c r="C98" s="134"/>
      <c r="D98" s="147" t="s">
        <v>276</v>
      </c>
      <c r="E98" s="163"/>
    </row>
    <row r="99" spans="1:5" ht="12" customHeight="1">
      <c r="A99" s="125"/>
      <c r="B99" s="123">
        <v>80110</v>
      </c>
      <c r="C99" s="124"/>
      <c r="D99" s="139" t="s">
        <v>277</v>
      </c>
      <c r="E99" s="154">
        <f>SUM(E100:E103)</f>
        <v>7000</v>
      </c>
    </row>
    <row r="100" spans="1:5" ht="12" customHeight="1">
      <c r="A100" s="125"/>
      <c r="B100" s="125"/>
      <c r="C100" s="127">
        <v>750</v>
      </c>
      <c r="D100" s="140" t="s">
        <v>209</v>
      </c>
      <c r="E100" s="156">
        <v>7000</v>
      </c>
    </row>
    <row r="101" spans="1:5" ht="12" customHeight="1">
      <c r="A101" s="125"/>
      <c r="B101" s="125"/>
      <c r="C101" s="125"/>
      <c r="D101" s="145" t="s">
        <v>210</v>
      </c>
      <c r="E101" s="161"/>
    </row>
    <row r="102" spans="1:5" ht="12" customHeight="1">
      <c r="A102" s="125"/>
      <c r="B102" s="125"/>
      <c r="C102" s="129"/>
      <c r="D102" s="142" t="s">
        <v>211</v>
      </c>
      <c r="E102" s="158"/>
    </row>
    <row r="103" spans="1:5" ht="12" customHeight="1">
      <c r="A103" s="125"/>
      <c r="B103" s="125"/>
      <c r="C103" s="134"/>
      <c r="D103" s="147" t="s">
        <v>212</v>
      </c>
      <c r="E103" s="163"/>
    </row>
    <row r="104" spans="1:5" ht="12" customHeight="1">
      <c r="A104" s="125"/>
      <c r="B104" s="123">
        <v>80195</v>
      </c>
      <c r="C104" s="124"/>
      <c r="D104" s="139" t="s">
        <v>278</v>
      </c>
      <c r="E104" s="154">
        <f>SUM(E105:E108)</f>
        <v>5000</v>
      </c>
    </row>
    <row r="105" spans="1:5" ht="12" customHeight="1">
      <c r="A105" s="125"/>
      <c r="B105" s="125"/>
      <c r="C105" s="127">
        <v>750</v>
      </c>
      <c r="D105" s="140" t="s">
        <v>209</v>
      </c>
      <c r="E105" s="156">
        <v>5000</v>
      </c>
    </row>
    <row r="106" spans="1:5" ht="12" customHeight="1">
      <c r="A106" s="125"/>
      <c r="B106" s="125"/>
      <c r="C106" s="125"/>
      <c r="D106" s="145" t="s">
        <v>210</v>
      </c>
      <c r="E106" s="161"/>
    </row>
    <row r="107" spans="1:5" ht="12" customHeight="1">
      <c r="A107" s="125"/>
      <c r="B107" s="125"/>
      <c r="C107" s="129"/>
      <c r="D107" s="142" t="s">
        <v>211</v>
      </c>
      <c r="E107" s="158"/>
    </row>
    <row r="108" spans="1:5" ht="12" customHeight="1">
      <c r="A108" s="125"/>
      <c r="B108" s="125"/>
      <c r="C108" s="134"/>
      <c r="D108" s="147" t="s">
        <v>212</v>
      </c>
      <c r="E108" s="163"/>
    </row>
    <row r="109" spans="1:5" ht="12" customHeight="1">
      <c r="A109" s="396">
        <v>852</v>
      </c>
      <c r="B109" s="124"/>
      <c r="C109" s="124"/>
      <c r="D109" s="149" t="s">
        <v>279</v>
      </c>
      <c r="E109" s="164">
        <f>SUM(E110,E116,E122,E129,E132)</f>
        <v>2600000</v>
      </c>
    </row>
    <row r="110" spans="1:5" ht="12" customHeight="1">
      <c r="A110" s="125"/>
      <c r="B110" s="135">
        <v>85212</v>
      </c>
      <c r="C110" s="122"/>
      <c r="D110" s="140" t="s">
        <v>280</v>
      </c>
      <c r="E110" s="156">
        <f>SUM(E113)</f>
        <v>2162000</v>
      </c>
    </row>
    <row r="111" spans="1:5" ht="12" customHeight="1">
      <c r="A111" s="125"/>
      <c r="B111" s="129"/>
      <c r="C111" s="129"/>
      <c r="D111" s="142" t="s">
        <v>281</v>
      </c>
      <c r="E111" s="158"/>
    </row>
    <row r="112" spans="1:5" ht="12" customHeight="1">
      <c r="A112" s="125"/>
      <c r="B112" s="167"/>
      <c r="C112" s="167"/>
      <c r="D112" s="168" t="s">
        <v>282</v>
      </c>
      <c r="E112" s="169"/>
    </row>
    <row r="113" spans="1:5" ht="12" customHeight="1">
      <c r="A113" s="125"/>
      <c r="B113" s="134"/>
      <c r="C113" s="165">
        <v>2010</v>
      </c>
      <c r="D113" s="147" t="s">
        <v>217</v>
      </c>
      <c r="E113" s="166">
        <v>2162000</v>
      </c>
    </row>
    <row r="114" spans="1:5" ht="12" customHeight="1">
      <c r="A114" s="125"/>
      <c r="B114" s="125"/>
      <c r="C114" s="129"/>
      <c r="D114" s="142" t="s">
        <v>218</v>
      </c>
      <c r="E114" s="158"/>
    </row>
    <row r="115" spans="1:5" ht="12" customHeight="1">
      <c r="A115" s="125"/>
      <c r="B115" s="125"/>
      <c r="C115" s="134"/>
      <c r="D115" s="147" t="s">
        <v>219</v>
      </c>
      <c r="E115" s="163"/>
    </row>
    <row r="116" spans="1:5" ht="12" customHeight="1">
      <c r="A116" s="125"/>
      <c r="B116" s="135">
        <v>85213</v>
      </c>
      <c r="C116" s="122"/>
      <c r="D116" s="140" t="s">
        <v>283</v>
      </c>
      <c r="E116" s="156">
        <f>SUM(E119)</f>
        <v>18000</v>
      </c>
    </row>
    <row r="117" spans="1:5" ht="12" customHeight="1">
      <c r="A117" s="125"/>
      <c r="B117" s="129"/>
      <c r="C117" s="129"/>
      <c r="D117" s="142" t="s">
        <v>284</v>
      </c>
      <c r="E117" s="158"/>
    </row>
    <row r="118" spans="1:5" ht="12" customHeight="1">
      <c r="A118" s="125"/>
      <c r="B118" s="167"/>
      <c r="C118" s="167"/>
      <c r="D118" s="168" t="s">
        <v>285</v>
      </c>
      <c r="E118" s="169"/>
    </row>
    <row r="119" spans="1:5" ht="12" customHeight="1">
      <c r="A119" s="125"/>
      <c r="B119" s="134"/>
      <c r="C119" s="165">
        <v>2010</v>
      </c>
      <c r="D119" s="147" t="s">
        <v>217</v>
      </c>
      <c r="E119" s="166">
        <v>18000</v>
      </c>
    </row>
    <row r="120" spans="1:5" ht="12" customHeight="1">
      <c r="A120" s="125"/>
      <c r="B120" s="125"/>
      <c r="C120" s="129"/>
      <c r="D120" s="142" t="s">
        <v>218</v>
      </c>
      <c r="E120" s="158"/>
    </row>
    <row r="121" spans="1:5" ht="12" customHeight="1">
      <c r="A121" s="125"/>
      <c r="B121" s="125"/>
      <c r="C121" s="134"/>
      <c r="D121" s="147" t="s">
        <v>219</v>
      </c>
      <c r="E121" s="163"/>
    </row>
    <row r="122" spans="1:5" ht="12" customHeight="1">
      <c r="A122" s="125"/>
      <c r="B122" s="135">
        <v>85214</v>
      </c>
      <c r="C122" s="122"/>
      <c r="D122" s="140" t="s">
        <v>286</v>
      </c>
      <c r="E122" s="156">
        <f>SUM(E124:E128)</f>
        <v>289000</v>
      </c>
    </row>
    <row r="123" spans="1:5" ht="12" customHeight="1">
      <c r="A123" s="125"/>
      <c r="B123" s="128"/>
      <c r="C123" s="128"/>
      <c r="D123" s="141" t="s">
        <v>287</v>
      </c>
      <c r="E123" s="157"/>
    </row>
    <row r="124" spans="1:5" ht="12" customHeight="1">
      <c r="A124" s="125"/>
      <c r="B124" s="125"/>
      <c r="C124" s="132">
        <v>2010</v>
      </c>
      <c r="D124" s="140" t="s">
        <v>217</v>
      </c>
      <c r="E124" s="156">
        <v>146000</v>
      </c>
    </row>
    <row r="125" spans="1:5" ht="12" customHeight="1">
      <c r="A125" s="125"/>
      <c r="B125" s="125"/>
      <c r="C125" s="129"/>
      <c r="D125" s="142" t="s">
        <v>218</v>
      </c>
      <c r="E125" s="158"/>
    </row>
    <row r="126" spans="1:5" ht="12" customHeight="1">
      <c r="A126" s="125"/>
      <c r="B126" s="125"/>
      <c r="C126" s="134"/>
      <c r="D126" s="147" t="s">
        <v>219</v>
      </c>
      <c r="E126" s="163"/>
    </row>
    <row r="127" spans="1:5" ht="12" customHeight="1">
      <c r="A127" s="125"/>
      <c r="B127" s="125"/>
      <c r="C127" s="132">
        <v>2030</v>
      </c>
      <c r="D127" s="140" t="s">
        <v>217</v>
      </c>
      <c r="E127" s="156">
        <v>143000</v>
      </c>
    </row>
    <row r="128" spans="1:5" ht="12" customHeight="1">
      <c r="A128" s="125"/>
      <c r="B128" s="125"/>
      <c r="C128" s="128"/>
      <c r="D128" s="141" t="s">
        <v>288</v>
      </c>
      <c r="E128" s="157"/>
    </row>
    <row r="129" spans="1:5" ht="12" customHeight="1">
      <c r="A129" s="125"/>
      <c r="B129" s="123">
        <v>85219</v>
      </c>
      <c r="C129" s="124"/>
      <c r="D129" s="139" t="s">
        <v>289</v>
      </c>
      <c r="E129" s="154">
        <f>SUM(E130:E131)</f>
        <v>89000</v>
      </c>
    </row>
    <row r="130" spans="1:5" ht="12" customHeight="1">
      <c r="A130" s="125"/>
      <c r="B130" s="125"/>
      <c r="C130" s="132">
        <v>2030</v>
      </c>
      <c r="D130" s="140" t="s">
        <v>217</v>
      </c>
      <c r="E130" s="156">
        <v>89000</v>
      </c>
    </row>
    <row r="131" spans="1:5" ht="12" customHeight="1">
      <c r="A131" s="125"/>
      <c r="B131" s="125"/>
      <c r="C131" s="128"/>
      <c r="D131" s="141" t="s">
        <v>288</v>
      </c>
      <c r="E131" s="157"/>
    </row>
    <row r="132" spans="1:5" ht="12" customHeight="1">
      <c r="A132" s="125"/>
      <c r="B132" s="123">
        <v>85295</v>
      </c>
      <c r="C132" s="124"/>
      <c r="D132" s="139" t="s">
        <v>278</v>
      </c>
      <c r="E132" s="154">
        <f>SUM(E133:E135)</f>
        <v>42000</v>
      </c>
    </row>
    <row r="133" spans="1:5" ht="12" customHeight="1">
      <c r="A133" s="125"/>
      <c r="B133" s="125"/>
      <c r="C133" s="126">
        <v>970</v>
      </c>
      <c r="D133" s="139" t="s">
        <v>290</v>
      </c>
      <c r="E133" s="154">
        <v>6000</v>
      </c>
    </row>
    <row r="134" spans="1:5" ht="12" customHeight="1">
      <c r="A134" s="125"/>
      <c r="B134" s="125"/>
      <c r="C134" s="132">
        <v>2030</v>
      </c>
      <c r="D134" s="140" t="s">
        <v>217</v>
      </c>
      <c r="E134" s="156">
        <v>36000</v>
      </c>
    </row>
    <row r="135" spans="1:5" ht="12" customHeight="1">
      <c r="A135" s="125"/>
      <c r="B135" s="125"/>
      <c r="C135" s="128"/>
      <c r="D135" s="141" t="s">
        <v>288</v>
      </c>
      <c r="E135" s="157"/>
    </row>
    <row r="136" spans="1:5" ht="12" customHeight="1">
      <c r="A136" s="395">
        <v>853</v>
      </c>
      <c r="B136" s="122"/>
      <c r="C136" s="122"/>
      <c r="D136" s="138" t="s">
        <v>291</v>
      </c>
      <c r="E136" s="155">
        <f>SUM(E137)</f>
        <v>3000</v>
      </c>
    </row>
    <row r="137" spans="1:5" ht="12" customHeight="1">
      <c r="A137" s="125"/>
      <c r="B137" s="123">
        <v>85395</v>
      </c>
      <c r="C137" s="124"/>
      <c r="D137" s="139" t="s">
        <v>278</v>
      </c>
      <c r="E137" s="154">
        <f>SUM(E138)</f>
        <v>3000</v>
      </c>
    </row>
    <row r="138" spans="1:5" ht="12" customHeight="1">
      <c r="A138" s="125"/>
      <c r="B138" s="125"/>
      <c r="C138" s="126">
        <v>830</v>
      </c>
      <c r="D138" s="139" t="s">
        <v>225</v>
      </c>
      <c r="E138" s="154">
        <v>3000</v>
      </c>
    </row>
    <row r="139" spans="1:5" ht="12" customHeight="1">
      <c r="A139" s="395">
        <v>921</v>
      </c>
      <c r="B139" s="122"/>
      <c r="C139" s="122"/>
      <c r="D139" s="138" t="s">
        <v>292</v>
      </c>
      <c r="E139" s="155">
        <f>SUM(E140)</f>
        <v>24590</v>
      </c>
    </row>
    <row r="140" spans="1:5" ht="12" customHeight="1">
      <c r="A140" s="125"/>
      <c r="B140" s="123">
        <v>92195</v>
      </c>
      <c r="C140" s="124"/>
      <c r="D140" s="139" t="s">
        <v>278</v>
      </c>
      <c r="E140" s="154">
        <f>SUM(E141)</f>
        <v>24590</v>
      </c>
    </row>
    <row r="141" spans="1:5" ht="12" customHeight="1">
      <c r="A141" s="125"/>
      <c r="B141" s="125"/>
      <c r="C141" s="132">
        <v>2700</v>
      </c>
      <c r="D141" s="140" t="s">
        <v>274</v>
      </c>
      <c r="E141" s="156">
        <v>24590</v>
      </c>
    </row>
    <row r="142" spans="1:5" ht="12" customHeight="1">
      <c r="A142" s="125"/>
      <c r="B142" s="125"/>
      <c r="C142" s="129"/>
      <c r="D142" s="142" t="s">
        <v>275</v>
      </c>
      <c r="E142" s="158"/>
    </row>
    <row r="143" spans="1:5" ht="12" customHeight="1">
      <c r="A143" s="128"/>
      <c r="B143" s="128"/>
      <c r="C143" s="131"/>
      <c r="D143" s="144" t="s">
        <v>276</v>
      </c>
      <c r="E143" s="160"/>
    </row>
    <row r="144" spans="1:5" ht="12.75">
      <c r="A144" s="412" t="s">
        <v>293</v>
      </c>
      <c r="B144" s="412"/>
      <c r="C144" s="412"/>
      <c r="D144" s="412"/>
      <c r="E144" s="177">
        <f>SUM(E139,E136,E109,E93,E83,E42,E35,E20,E10,E7)</f>
        <v>10979572</v>
      </c>
    </row>
  </sheetData>
  <mergeCells count="7">
    <mergeCell ref="A144:D144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220472440944882" bottom="0.5905511811023623" header="0.5118110236220472" footer="0.5118110236220472"/>
  <pageSetup fitToHeight="3" horizontalDpi="300" verticalDpi="300" orientation="portrait" paperSize="9" r:id="rId1"/>
  <headerFooter alignWithMargins="0">
    <oddHeader>&amp;R&amp;9Załącznik Nr &amp;A
do Uchwały Nr III/15/2006 Rady Gminy Widuchowa 
z dnia 28 grudnia 2006 r.</oddHeader>
  </headerFooter>
  <rowBreaks count="2" manualBreakCount="2">
    <brk id="57" max="255" man="1"/>
    <brk id="108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43" t="s">
        <v>100</v>
      </c>
      <c r="B1" s="443"/>
      <c r="C1" s="443"/>
      <c r="D1" s="443"/>
      <c r="E1" s="443"/>
      <c r="F1" s="443"/>
    </row>
    <row r="2" spans="5:6" ht="19.5" customHeight="1">
      <c r="E2" s="7"/>
      <c r="F2" s="7"/>
    </row>
    <row r="3" spans="5:6" ht="19.5" customHeight="1">
      <c r="E3" s="1"/>
      <c r="F3" s="10" t="s">
        <v>41</v>
      </c>
    </row>
    <row r="4" spans="1:6" ht="19.5" customHeight="1">
      <c r="A4" s="15" t="s">
        <v>63</v>
      </c>
      <c r="B4" s="15" t="s">
        <v>2</v>
      </c>
      <c r="C4" s="15" t="s">
        <v>3</v>
      </c>
      <c r="D4" s="15" t="s">
        <v>4</v>
      </c>
      <c r="E4" s="15" t="s">
        <v>43</v>
      </c>
      <c r="F4" s="15" t="s">
        <v>44</v>
      </c>
    </row>
    <row r="5" spans="1:6" s="55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401">
        <v>1</v>
      </c>
      <c r="B6" s="401">
        <v>754</v>
      </c>
      <c r="C6" s="401">
        <v>75412</v>
      </c>
      <c r="D6" s="401">
        <v>2820</v>
      </c>
      <c r="E6" s="362" t="s">
        <v>383</v>
      </c>
      <c r="F6" s="401">
        <v>82000</v>
      </c>
    </row>
    <row r="7" spans="1:6" ht="30" customHeight="1">
      <c r="A7" s="24">
        <v>2</v>
      </c>
      <c r="B7" s="24">
        <v>921</v>
      </c>
      <c r="C7" s="24">
        <v>92120</v>
      </c>
      <c r="D7" s="24">
        <v>2720</v>
      </c>
      <c r="E7" s="402" t="s">
        <v>429</v>
      </c>
      <c r="F7" s="24">
        <v>9000</v>
      </c>
    </row>
    <row r="8" spans="1:6" ht="30" customHeight="1">
      <c r="A8" s="457" t="s">
        <v>99</v>
      </c>
      <c r="B8" s="458"/>
      <c r="C8" s="458"/>
      <c r="D8" s="458"/>
      <c r="E8" s="459"/>
      <c r="F8" s="24">
        <f>SUM(F6:F7)</f>
        <v>91000</v>
      </c>
    </row>
    <row r="10" ht="12.75">
      <c r="A10" s="56"/>
    </row>
  </sheetData>
  <mergeCells count="2">
    <mergeCell ref="A1:F1"/>
    <mergeCell ref="A8:E8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III/15/2006 Rady Gminy Widuchowa
z dnia 28 grudnia 2006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7" sqref="B1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25" t="s">
        <v>38</v>
      </c>
      <c r="B1" s="425"/>
      <c r="C1" s="425"/>
      <c r="D1" s="7"/>
      <c r="E1" s="7"/>
      <c r="F1" s="7"/>
      <c r="G1" s="7"/>
      <c r="H1" s="7"/>
      <c r="I1" s="7"/>
      <c r="J1" s="7"/>
    </row>
    <row r="2" spans="1:7" ht="19.5" customHeight="1">
      <c r="A2" s="425" t="s">
        <v>46</v>
      </c>
      <c r="B2" s="425"/>
      <c r="C2" s="425"/>
      <c r="D2" s="7"/>
      <c r="E2" s="7"/>
      <c r="F2" s="7"/>
      <c r="G2" s="7"/>
    </row>
    <row r="4" spans="2:3" ht="12.75">
      <c r="B4" s="1" t="s">
        <v>134</v>
      </c>
      <c r="C4" s="10" t="s">
        <v>41</v>
      </c>
    </row>
    <row r="5" spans="1:10" ht="19.5" customHeight="1">
      <c r="A5" s="15" t="s">
        <v>63</v>
      </c>
      <c r="B5" s="15" t="s">
        <v>0</v>
      </c>
      <c r="C5" s="15" t="s">
        <v>59</v>
      </c>
      <c r="D5" s="8"/>
      <c r="E5" s="8"/>
      <c r="F5" s="8"/>
      <c r="G5" s="8"/>
      <c r="H5" s="8"/>
      <c r="I5" s="9"/>
      <c r="J5" s="9"/>
    </row>
    <row r="6" spans="1:10" ht="19.5" customHeight="1">
      <c r="A6" s="22" t="s">
        <v>10</v>
      </c>
      <c r="B6" s="35" t="s">
        <v>67</v>
      </c>
      <c r="C6" s="22">
        <v>0</v>
      </c>
      <c r="D6" s="8"/>
      <c r="E6" s="8"/>
      <c r="F6" s="8"/>
      <c r="G6" s="8"/>
      <c r="H6" s="8"/>
      <c r="I6" s="9"/>
      <c r="J6" s="9"/>
    </row>
    <row r="7" spans="1:10" ht="19.5" customHeight="1">
      <c r="A7" s="22" t="s">
        <v>15</v>
      </c>
      <c r="B7" s="35" t="s">
        <v>9</v>
      </c>
      <c r="C7" s="22">
        <f>SUM(C8:C9)</f>
        <v>10100</v>
      </c>
      <c r="D7" s="8"/>
      <c r="E7" s="8"/>
      <c r="F7" s="8"/>
      <c r="G7" s="8"/>
      <c r="H7" s="8"/>
      <c r="I7" s="9"/>
      <c r="J7" s="9"/>
    </row>
    <row r="8" spans="1:10" ht="19.5" customHeight="1">
      <c r="A8" s="27" t="s">
        <v>12</v>
      </c>
      <c r="B8" s="36" t="s">
        <v>130</v>
      </c>
      <c r="C8" s="27">
        <v>10000</v>
      </c>
      <c r="D8" s="8"/>
      <c r="E8" s="8"/>
      <c r="F8" s="8"/>
      <c r="G8" s="8"/>
      <c r="H8" s="8"/>
      <c r="I8" s="9"/>
      <c r="J8" s="9"/>
    </row>
    <row r="9" spans="1:10" ht="19.5" customHeight="1">
      <c r="A9" s="30" t="s">
        <v>13</v>
      </c>
      <c r="B9" s="36" t="s">
        <v>131</v>
      </c>
      <c r="C9" s="30">
        <v>100</v>
      </c>
      <c r="D9" s="8"/>
      <c r="E9" s="8"/>
      <c r="F9" s="8"/>
      <c r="G9" s="8"/>
      <c r="H9" s="8"/>
      <c r="I9" s="9"/>
      <c r="J9" s="9"/>
    </row>
    <row r="10" spans="1:10" ht="19.5" customHeight="1">
      <c r="A10" s="22" t="s">
        <v>16</v>
      </c>
      <c r="B10" s="35" t="s">
        <v>8</v>
      </c>
      <c r="C10" s="22">
        <f>SUM(C11)</f>
        <v>10100</v>
      </c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12</v>
      </c>
      <c r="B11" s="37" t="s">
        <v>36</v>
      </c>
      <c r="C11" s="25">
        <f>SUM(C12:C13)</f>
        <v>10100</v>
      </c>
      <c r="D11" s="8"/>
      <c r="E11" s="8"/>
      <c r="F11" s="8"/>
      <c r="G11" s="8"/>
      <c r="H11" s="8"/>
      <c r="I11" s="9"/>
      <c r="J11" s="9"/>
    </row>
    <row r="12" spans="1:10" ht="15" customHeight="1">
      <c r="A12" s="27"/>
      <c r="B12" s="36" t="s">
        <v>132</v>
      </c>
      <c r="C12" s="27">
        <v>1200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7"/>
      <c r="B13" s="36" t="s">
        <v>133</v>
      </c>
      <c r="C13" s="27">
        <v>8900</v>
      </c>
      <c r="D13" s="8"/>
      <c r="E13" s="8"/>
      <c r="F13" s="8"/>
      <c r="G13" s="8"/>
      <c r="H13" s="8"/>
      <c r="I13" s="9"/>
      <c r="J13" s="9"/>
    </row>
    <row r="14" spans="1:10" ht="19.5" customHeight="1">
      <c r="A14" s="27" t="s">
        <v>13</v>
      </c>
      <c r="B14" s="36" t="s">
        <v>39</v>
      </c>
      <c r="C14" s="27">
        <v>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2" t="s">
        <v>37</v>
      </c>
      <c r="B15" s="35" t="s">
        <v>69</v>
      </c>
      <c r="C15" s="22">
        <v>0</v>
      </c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&amp;A
 do Uchwały Nr III/15/2006 Rady Gminy Widuchowa
z dnia 28 grudnia 2006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75" zoomScaleNormal="75" zoomScaleSheetLayoutView="75" workbookViewId="0" topLeftCell="A1">
      <selection activeCell="F14" sqref="F14"/>
    </sheetView>
  </sheetViews>
  <sheetFormatPr defaultColWidth="9.00390625" defaultRowHeight="12.75"/>
  <cols>
    <col min="1" max="1" width="3.875" style="0" customWidth="1"/>
    <col min="2" max="2" width="48.875" style="0" customWidth="1"/>
    <col min="3" max="11" width="12.875" style="0" customWidth="1"/>
  </cols>
  <sheetData>
    <row r="1" spans="1:11" ht="18.75">
      <c r="A1" s="66"/>
      <c r="B1" s="460" t="s">
        <v>136</v>
      </c>
      <c r="C1" s="460"/>
      <c r="D1" s="460"/>
      <c r="E1" s="460"/>
      <c r="F1" s="460"/>
      <c r="G1" s="461"/>
      <c r="H1" s="461"/>
      <c r="I1" s="461"/>
      <c r="J1" s="461"/>
      <c r="K1" s="461"/>
    </row>
    <row r="2" spans="1:11" ht="16.5" thickBot="1">
      <c r="A2" s="66"/>
      <c r="B2" s="67"/>
      <c r="C2" s="67"/>
      <c r="D2" s="67"/>
      <c r="E2" s="67"/>
      <c r="F2" s="462" t="s">
        <v>137</v>
      </c>
      <c r="G2" s="462"/>
      <c r="H2" s="68"/>
      <c r="I2" s="68"/>
      <c r="J2" s="68"/>
      <c r="K2" s="68"/>
    </row>
    <row r="3" spans="1:11" ht="13.5" thickBot="1">
      <c r="A3" s="463" t="s">
        <v>63</v>
      </c>
      <c r="B3" s="463" t="s">
        <v>0</v>
      </c>
      <c r="C3" s="70" t="s">
        <v>138</v>
      </c>
      <c r="D3" s="464" t="s">
        <v>139</v>
      </c>
      <c r="E3" s="465"/>
      <c r="F3" s="465"/>
      <c r="G3" s="465"/>
      <c r="H3" s="465"/>
      <c r="I3" s="465"/>
      <c r="J3" s="465"/>
      <c r="K3" s="465"/>
    </row>
    <row r="4" spans="1:11" ht="13.5" thickBot="1">
      <c r="A4" s="463"/>
      <c r="B4" s="463"/>
      <c r="C4" s="69">
        <v>2005</v>
      </c>
      <c r="D4" s="69">
        <v>2006</v>
      </c>
      <c r="E4" s="69">
        <v>2007</v>
      </c>
      <c r="F4" s="69">
        <v>2008</v>
      </c>
      <c r="G4" s="69">
        <v>2009</v>
      </c>
      <c r="H4" s="69">
        <v>2010</v>
      </c>
      <c r="I4" s="69">
        <v>2011</v>
      </c>
      <c r="J4" s="69">
        <v>2012</v>
      </c>
      <c r="K4" s="69">
        <v>2013</v>
      </c>
    </row>
    <row r="5" spans="1:11" ht="13.5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</row>
    <row r="6" spans="1:11" ht="13.5" thickBot="1">
      <c r="A6" s="73">
        <v>1</v>
      </c>
      <c r="B6" s="74" t="s">
        <v>140</v>
      </c>
      <c r="C6" s="75">
        <v>9893529</v>
      </c>
      <c r="D6" s="75">
        <v>11034503</v>
      </c>
      <c r="E6" s="75">
        <v>10979572</v>
      </c>
      <c r="F6" s="75">
        <v>14382264</v>
      </c>
      <c r="G6" s="75">
        <v>13824400</v>
      </c>
      <c r="H6" s="75">
        <v>11453446</v>
      </c>
      <c r="I6" s="75">
        <f>11565491</f>
        <v>11565491</v>
      </c>
      <c r="J6" s="75">
        <f>11679589</f>
        <v>11679589</v>
      </c>
      <c r="K6" s="75">
        <f>J6*1.01+6689</f>
        <v>11803073.89</v>
      </c>
    </row>
    <row r="7" spans="1:11" ht="13.5" thickBot="1">
      <c r="A7" s="73">
        <v>2</v>
      </c>
      <c r="B7" s="74" t="s">
        <v>141</v>
      </c>
      <c r="C7" s="75">
        <f>C8+C9</f>
        <v>9419655</v>
      </c>
      <c r="D7" s="75">
        <f>D8+D9</f>
        <v>10924503</v>
      </c>
      <c r="E7" s="75">
        <f aca="true" t="shared" si="0" ref="E7:K7">E8+E9</f>
        <v>11784521</v>
      </c>
      <c r="F7" s="75">
        <f t="shared" si="0"/>
        <v>14047264</v>
      </c>
      <c r="G7" s="75">
        <f t="shared" si="0"/>
        <v>13490400</v>
      </c>
      <c r="H7" s="75">
        <f t="shared" si="0"/>
        <v>11205446.11</v>
      </c>
      <c r="I7" s="75">
        <f t="shared" si="0"/>
        <v>11318490.5711</v>
      </c>
      <c r="J7" s="75">
        <f t="shared" si="0"/>
        <v>11484817.476811001</v>
      </c>
      <c r="K7" s="75">
        <f t="shared" si="0"/>
        <v>11714298.021579111</v>
      </c>
    </row>
    <row r="8" spans="1:11" ht="12.75">
      <c r="A8" s="76">
        <v>3</v>
      </c>
      <c r="B8" s="77" t="s">
        <v>142</v>
      </c>
      <c r="C8" s="78">
        <v>8475449</v>
      </c>
      <c r="D8" s="78">
        <v>9554163</v>
      </c>
      <c r="E8" s="78">
        <v>10083226</v>
      </c>
      <c r="F8" s="78">
        <v>10000000</v>
      </c>
      <c r="G8" s="78">
        <v>10093511</v>
      </c>
      <c r="H8" s="78">
        <f>G8*1.01</f>
        <v>10194446.11</v>
      </c>
      <c r="I8" s="78">
        <f>H8*1.01</f>
        <v>10296390.5711</v>
      </c>
      <c r="J8" s="78">
        <f>I8*1.01</f>
        <v>10399354.476811001</v>
      </c>
      <c r="K8" s="78">
        <f>J8*1.01</f>
        <v>10503348.021579111</v>
      </c>
    </row>
    <row r="9" spans="1:11" ht="13.5" thickBot="1">
      <c r="A9" s="79">
        <v>4</v>
      </c>
      <c r="B9" s="80" t="s">
        <v>143</v>
      </c>
      <c r="C9" s="81">
        <v>944206</v>
      </c>
      <c r="D9" s="81">
        <v>1370340</v>
      </c>
      <c r="E9" s="78">
        <v>1701295</v>
      </c>
      <c r="F9" s="78">
        <v>4047264</v>
      </c>
      <c r="G9" s="78">
        <v>3396889</v>
      </c>
      <c r="H9" s="78">
        <f>1011000</f>
        <v>1011000</v>
      </c>
      <c r="I9" s="78">
        <v>1022100</v>
      </c>
      <c r="J9" s="78">
        <v>1085463</v>
      </c>
      <c r="K9" s="78">
        <v>1210950</v>
      </c>
    </row>
    <row r="10" spans="1:11" ht="13.5" thickBot="1">
      <c r="A10" s="73">
        <v>5</v>
      </c>
      <c r="B10" s="74" t="s">
        <v>144</v>
      </c>
      <c r="C10" s="82">
        <f>C6-C7</f>
        <v>473874</v>
      </c>
      <c r="D10" s="82">
        <f aca="true" t="shared" si="1" ref="D10:K10">D6-D7</f>
        <v>110000</v>
      </c>
      <c r="E10" s="82">
        <f t="shared" si="1"/>
        <v>-804949</v>
      </c>
      <c r="F10" s="82">
        <f t="shared" si="1"/>
        <v>335000</v>
      </c>
      <c r="G10" s="82">
        <f t="shared" si="1"/>
        <v>334000</v>
      </c>
      <c r="H10" s="82">
        <f t="shared" si="1"/>
        <v>247999.8900000006</v>
      </c>
      <c r="I10" s="82">
        <f>I6-I7</f>
        <v>247000.4288999997</v>
      </c>
      <c r="J10" s="82">
        <f t="shared" si="1"/>
        <v>194771.52318899892</v>
      </c>
      <c r="K10" s="82">
        <f t="shared" si="1"/>
        <v>88775.8684208896</v>
      </c>
    </row>
    <row r="11" spans="1:11" ht="13.5" thickBot="1">
      <c r="A11" s="73">
        <v>6</v>
      </c>
      <c r="B11" s="74" t="s">
        <v>145</v>
      </c>
      <c r="C11" s="82">
        <f>C12-C26</f>
        <v>601075</v>
      </c>
      <c r="D11" s="82">
        <f aca="true" t="shared" si="2" ref="D11:K11">D12-D26</f>
        <v>812949</v>
      </c>
      <c r="E11" s="82">
        <f t="shared" si="2"/>
        <v>804949</v>
      </c>
      <c r="F11" s="82">
        <f t="shared" si="2"/>
        <v>-335000</v>
      </c>
      <c r="G11" s="82">
        <f t="shared" si="2"/>
        <v>-334000</v>
      </c>
      <c r="H11" s="82">
        <f t="shared" si="2"/>
        <v>-248000</v>
      </c>
      <c r="I11" s="82">
        <f t="shared" si="2"/>
        <v>-247000</v>
      </c>
      <c r="J11" s="82">
        <f t="shared" si="2"/>
        <v>-194772</v>
      </c>
      <c r="K11" s="82">
        <f t="shared" si="2"/>
        <v>-88776</v>
      </c>
    </row>
    <row r="12" spans="1:11" ht="26.25" thickBot="1">
      <c r="A12" s="73">
        <v>7</v>
      </c>
      <c r="B12" s="83" t="s">
        <v>146</v>
      </c>
      <c r="C12" s="84">
        <f>SUM(C13,C16:C17,C19,C21,C23:C24)</f>
        <v>881534</v>
      </c>
      <c r="D12" s="84">
        <f aca="true" t="shared" si="3" ref="D12:K12">SUM(D13,D16:D17,D19,D21,D23:D24)</f>
        <v>1074949</v>
      </c>
      <c r="E12" s="84">
        <f t="shared" si="3"/>
        <v>1072949</v>
      </c>
      <c r="F12" s="84">
        <f t="shared" si="3"/>
        <v>0</v>
      </c>
      <c r="G12" s="84">
        <f t="shared" si="3"/>
        <v>0</v>
      </c>
      <c r="H12" s="84">
        <f t="shared" si="3"/>
        <v>0</v>
      </c>
      <c r="I12" s="84">
        <f t="shared" si="3"/>
        <v>0</v>
      </c>
      <c r="J12" s="84">
        <f t="shared" si="3"/>
        <v>0</v>
      </c>
      <c r="K12" s="84">
        <f t="shared" si="3"/>
        <v>0</v>
      </c>
    </row>
    <row r="13" spans="1:11" ht="25.5">
      <c r="A13" s="76">
        <v>8</v>
      </c>
      <c r="B13" s="85" t="s">
        <v>147</v>
      </c>
      <c r="C13" s="86">
        <v>0</v>
      </c>
      <c r="D13" s="86">
        <v>0</v>
      </c>
      <c r="E13" s="86">
        <v>150000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</row>
    <row r="14" spans="1:11" ht="63.75">
      <c r="A14" s="76">
        <v>9</v>
      </c>
      <c r="B14" s="87" t="s">
        <v>148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</row>
    <row r="15" spans="1:11" ht="63.75">
      <c r="A15" s="76">
        <v>10</v>
      </c>
      <c r="B15" s="87" t="s">
        <v>149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</row>
    <row r="16" spans="1:11" ht="12.75">
      <c r="A16" s="76">
        <v>11</v>
      </c>
      <c r="B16" s="85" t="s">
        <v>150</v>
      </c>
      <c r="C16" s="86">
        <v>3444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25.5">
      <c r="A17" s="76">
        <v>12</v>
      </c>
      <c r="B17" s="85" t="s">
        <v>151</v>
      </c>
      <c r="C17" s="86">
        <v>851934</v>
      </c>
      <c r="D17" s="88">
        <v>1045349</v>
      </c>
      <c r="E17" s="88">
        <v>893349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</row>
    <row r="18" spans="1:11" ht="12.75">
      <c r="A18" s="76">
        <v>13</v>
      </c>
      <c r="B18" s="87" t="s">
        <v>152</v>
      </c>
      <c r="C18" s="86">
        <v>0</v>
      </c>
      <c r="D18" s="88">
        <v>0</v>
      </c>
      <c r="E18" s="88">
        <v>625349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</row>
    <row r="19" spans="1:11" ht="25.5">
      <c r="A19" s="76">
        <v>14</v>
      </c>
      <c r="B19" s="85" t="s">
        <v>153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</row>
    <row r="20" spans="1:11" ht="51">
      <c r="A20" s="76">
        <v>15</v>
      </c>
      <c r="B20" s="87" t="s">
        <v>154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</row>
    <row r="21" spans="1:11" ht="38.25">
      <c r="A21" s="76">
        <v>16</v>
      </c>
      <c r="B21" s="85" t="s">
        <v>155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</row>
    <row r="22" spans="1:11" ht="38.25">
      <c r="A22" s="76">
        <v>17</v>
      </c>
      <c r="B22" s="87" t="s">
        <v>156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</row>
    <row r="23" spans="1:11" ht="12.75">
      <c r="A23" s="76">
        <v>18</v>
      </c>
      <c r="B23" s="85" t="s">
        <v>157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</row>
    <row r="24" spans="1:11" ht="25.5">
      <c r="A24" s="76">
        <v>19</v>
      </c>
      <c r="B24" s="85" t="s">
        <v>158</v>
      </c>
      <c r="C24" s="86">
        <v>26156</v>
      </c>
      <c r="D24" s="88">
        <v>29600</v>
      </c>
      <c r="E24" s="88">
        <v>29600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</row>
    <row r="25" spans="1:11" ht="13.5" thickBot="1">
      <c r="A25" s="89">
        <v>20</v>
      </c>
      <c r="B25" s="90" t="s">
        <v>159</v>
      </c>
      <c r="C25" s="81">
        <v>0</v>
      </c>
      <c r="D25" s="81">
        <v>0</v>
      </c>
      <c r="E25" s="81">
        <v>29600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</row>
    <row r="26" spans="1:11" ht="26.25" thickBot="1">
      <c r="A26" s="73">
        <v>21</v>
      </c>
      <c r="B26" s="91" t="s">
        <v>160</v>
      </c>
      <c r="C26" s="92">
        <f>SUM(C27,C32:C34,C36,C38)</f>
        <v>280459</v>
      </c>
      <c r="D26" s="92">
        <f aca="true" t="shared" si="4" ref="D26:K26">SUM(D27,D32:D34,D36,D38)</f>
        <v>262000</v>
      </c>
      <c r="E26" s="92">
        <f t="shared" si="4"/>
        <v>268000</v>
      </c>
      <c r="F26" s="92">
        <f t="shared" si="4"/>
        <v>335000</v>
      </c>
      <c r="G26" s="92">
        <f t="shared" si="4"/>
        <v>334000</v>
      </c>
      <c r="H26" s="92">
        <f t="shared" si="4"/>
        <v>248000</v>
      </c>
      <c r="I26" s="92">
        <f t="shared" si="4"/>
        <v>247000</v>
      </c>
      <c r="J26" s="92">
        <f t="shared" si="4"/>
        <v>194772</v>
      </c>
      <c r="K26" s="92">
        <f t="shared" si="4"/>
        <v>88776</v>
      </c>
    </row>
    <row r="27" spans="1:11" ht="25.5">
      <c r="A27" s="93">
        <v>22</v>
      </c>
      <c r="B27" s="85" t="s">
        <v>161</v>
      </c>
      <c r="C27" s="86">
        <f>SUM(C28:C29)</f>
        <v>280459</v>
      </c>
      <c r="D27" s="86">
        <f aca="true" t="shared" si="5" ref="D27:K27">SUM(D28:D29)</f>
        <v>262000</v>
      </c>
      <c r="E27" s="86">
        <f t="shared" si="5"/>
        <v>268000</v>
      </c>
      <c r="F27" s="86">
        <f t="shared" si="5"/>
        <v>335000</v>
      </c>
      <c r="G27" s="86">
        <f t="shared" si="5"/>
        <v>334000</v>
      </c>
      <c r="H27" s="86">
        <f t="shared" si="5"/>
        <v>248000</v>
      </c>
      <c r="I27" s="86">
        <f t="shared" si="5"/>
        <v>247000</v>
      </c>
      <c r="J27" s="86">
        <f t="shared" si="5"/>
        <v>194772</v>
      </c>
      <c r="K27" s="86">
        <f t="shared" si="5"/>
        <v>88776</v>
      </c>
    </row>
    <row r="28" spans="1:11" ht="12.75" hidden="1">
      <c r="A28" s="94"/>
      <c r="B28" s="95" t="s">
        <v>162</v>
      </c>
      <c r="C28" s="86">
        <v>184459</v>
      </c>
      <c r="D28" s="86">
        <v>178000</v>
      </c>
      <c r="E28" s="86">
        <f>184000</f>
        <v>184000</v>
      </c>
      <c r="F28" s="86">
        <f>176000+75000</f>
        <v>251000</v>
      </c>
      <c r="G28" s="86">
        <f>175000+75000</f>
        <v>250000</v>
      </c>
      <c r="H28" s="86">
        <v>164000</v>
      </c>
      <c r="I28" s="86">
        <v>163000</v>
      </c>
      <c r="J28" s="86">
        <v>160000</v>
      </c>
      <c r="K28" s="96">
        <v>88776</v>
      </c>
    </row>
    <row r="29" spans="1:11" ht="12.75" hidden="1">
      <c r="A29" s="94"/>
      <c r="B29" s="95" t="s">
        <v>163</v>
      </c>
      <c r="C29" s="86">
        <v>96000</v>
      </c>
      <c r="D29" s="86">
        <v>84000</v>
      </c>
      <c r="E29" s="86">
        <v>84000</v>
      </c>
      <c r="F29" s="86">
        <v>84000</v>
      </c>
      <c r="G29" s="86">
        <v>84000</v>
      </c>
      <c r="H29" s="86">
        <v>84000</v>
      </c>
      <c r="I29" s="86">
        <v>84000</v>
      </c>
      <c r="J29" s="86">
        <v>34772</v>
      </c>
      <c r="K29" s="96"/>
    </row>
    <row r="30" spans="1:11" ht="51">
      <c r="A30" s="79">
        <v>23</v>
      </c>
      <c r="B30" s="87" t="s">
        <v>164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</row>
    <row r="31" spans="1:11" ht="63.75">
      <c r="A31" s="76">
        <v>24</v>
      </c>
      <c r="B31" s="97" t="s">
        <v>165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</row>
    <row r="32" spans="1:11" ht="12.75">
      <c r="A32" s="93">
        <v>25</v>
      </c>
      <c r="B32" s="85" t="s">
        <v>166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</row>
    <row r="33" spans="1:11" ht="12.75">
      <c r="A33" s="76">
        <v>26</v>
      </c>
      <c r="B33" s="85" t="s">
        <v>167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</row>
    <row r="34" spans="1:11" ht="25.5">
      <c r="A34" s="76">
        <v>27</v>
      </c>
      <c r="B34" s="85" t="s">
        <v>168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</row>
    <row r="35" spans="1:11" ht="38.25">
      <c r="A35" s="76">
        <v>28</v>
      </c>
      <c r="B35" s="98" t="s">
        <v>169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</row>
    <row r="36" spans="1:11" ht="25.5">
      <c r="A36" s="76">
        <v>29</v>
      </c>
      <c r="B36" s="85" t="s">
        <v>170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</row>
    <row r="37" spans="1:11" ht="38.25">
      <c r="A37" s="76">
        <v>30</v>
      </c>
      <c r="B37" s="87" t="s">
        <v>171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</row>
    <row r="38" spans="1:11" ht="13.5" thickBot="1">
      <c r="A38" s="76">
        <v>31</v>
      </c>
      <c r="B38" s="85" t="s">
        <v>172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</row>
    <row r="39" spans="1:11" ht="13.5" thickBot="1">
      <c r="A39" s="73">
        <v>32</v>
      </c>
      <c r="B39" s="74" t="s">
        <v>173</v>
      </c>
      <c r="C39" s="99">
        <v>112000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</row>
    <row r="40" spans="1:11" ht="13.5" thickBot="1">
      <c r="A40" s="73">
        <v>33</v>
      </c>
      <c r="B40" s="74" t="s">
        <v>174</v>
      </c>
      <c r="C40" s="99">
        <f>SUM(C41:C45,C48)</f>
        <v>1827548</v>
      </c>
      <c r="D40" s="99">
        <f aca="true" t="shared" si="6" ref="D40:K40">SUM(D41:D45,D48)</f>
        <v>1565548</v>
      </c>
      <c r="E40" s="99">
        <f t="shared" si="6"/>
        <v>1447548</v>
      </c>
      <c r="F40" s="99">
        <f t="shared" si="6"/>
        <v>1112548</v>
      </c>
      <c r="G40" s="99">
        <f t="shared" si="6"/>
        <v>778548</v>
      </c>
      <c r="H40" s="99">
        <f t="shared" si="6"/>
        <v>530548</v>
      </c>
      <c r="I40" s="99">
        <f t="shared" si="6"/>
        <v>283548</v>
      </c>
      <c r="J40" s="99">
        <f t="shared" si="6"/>
        <v>88776</v>
      </c>
      <c r="K40" s="99">
        <f t="shared" si="6"/>
        <v>0</v>
      </c>
    </row>
    <row r="41" spans="1:11" ht="12.75">
      <c r="A41" s="76">
        <v>34</v>
      </c>
      <c r="B41" s="100" t="s">
        <v>175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</row>
    <row r="42" spans="1:11" ht="12.75">
      <c r="A42" s="76">
        <v>35</v>
      </c>
      <c r="B42" s="100" t="s">
        <v>176</v>
      </c>
      <c r="C42" s="88">
        <v>1288776</v>
      </c>
      <c r="D42" s="101">
        <f>C42-D28</f>
        <v>1110776</v>
      </c>
      <c r="E42" s="101">
        <f>D42-E28+150000</f>
        <v>1076776</v>
      </c>
      <c r="F42" s="101">
        <f aca="true" t="shared" si="7" ref="F42:K42">E42-F28</f>
        <v>825776</v>
      </c>
      <c r="G42" s="101">
        <f t="shared" si="7"/>
        <v>575776</v>
      </c>
      <c r="H42" s="101">
        <f t="shared" si="7"/>
        <v>411776</v>
      </c>
      <c r="I42" s="101">
        <f t="shared" si="7"/>
        <v>248776</v>
      </c>
      <c r="J42" s="101">
        <f t="shared" si="7"/>
        <v>88776</v>
      </c>
      <c r="K42" s="101">
        <f t="shared" si="7"/>
        <v>0</v>
      </c>
    </row>
    <row r="43" spans="1:11" ht="12.75">
      <c r="A43" s="76">
        <v>36</v>
      </c>
      <c r="B43" s="100" t="s">
        <v>177</v>
      </c>
      <c r="C43" s="102">
        <v>538772</v>
      </c>
      <c r="D43" s="101">
        <f>C43-D29</f>
        <v>454772</v>
      </c>
      <c r="E43" s="101">
        <f aca="true" t="shared" si="8" ref="E43:K43">D43-E29</f>
        <v>370772</v>
      </c>
      <c r="F43" s="101">
        <f t="shared" si="8"/>
        <v>286772</v>
      </c>
      <c r="G43" s="101">
        <f t="shared" si="8"/>
        <v>202772</v>
      </c>
      <c r="H43" s="101">
        <f t="shared" si="8"/>
        <v>118772</v>
      </c>
      <c r="I43" s="101">
        <f t="shared" si="8"/>
        <v>34772</v>
      </c>
      <c r="J43" s="101">
        <f t="shared" si="8"/>
        <v>0</v>
      </c>
      <c r="K43" s="101">
        <f t="shared" si="8"/>
        <v>0</v>
      </c>
    </row>
    <row r="44" spans="1:11" ht="15.75">
      <c r="A44" s="76">
        <v>37</v>
      </c>
      <c r="B44" s="100" t="s">
        <v>178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</row>
    <row r="45" spans="1:11" ht="12.75">
      <c r="A45" s="76">
        <v>38</v>
      </c>
      <c r="B45" s="100" t="s">
        <v>179</v>
      </c>
      <c r="C45" s="102">
        <f>SUM(C46:C47)</f>
        <v>0</v>
      </c>
      <c r="D45" s="102">
        <f>SUM(D46:D47)</f>
        <v>0</v>
      </c>
      <c r="E45" s="102">
        <f aca="true" t="shared" si="9" ref="E45:K45">SUM(E46:E47)</f>
        <v>0</v>
      </c>
      <c r="F45" s="102">
        <f t="shared" si="9"/>
        <v>0</v>
      </c>
      <c r="G45" s="102">
        <f t="shared" si="9"/>
        <v>0</v>
      </c>
      <c r="H45" s="102">
        <f t="shared" si="9"/>
        <v>0</v>
      </c>
      <c r="I45" s="102">
        <f t="shared" si="9"/>
        <v>0</v>
      </c>
      <c r="J45" s="102">
        <f t="shared" si="9"/>
        <v>0</v>
      </c>
      <c r="K45" s="102">
        <f t="shared" si="9"/>
        <v>0</v>
      </c>
    </row>
    <row r="46" spans="1:11" ht="25.5">
      <c r="A46" s="76">
        <v>39</v>
      </c>
      <c r="B46" s="90" t="s">
        <v>180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</row>
    <row r="47" spans="1:11" ht="25.5">
      <c r="A47" s="76">
        <v>40</v>
      </c>
      <c r="B47" s="90" t="s">
        <v>181</v>
      </c>
      <c r="C47" s="102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</row>
    <row r="48" spans="1:11" ht="38.25">
      <c r="A48" s="468">
        <v>41</v>
      </c>
      <c r="B48" s="103" t="s">
        <v>182</v>
      </c>
      <c r="C48" s="102">
        <f>SUM(C49:C51)</f>
        <v>0</v>
      </c>
      <c r="D48" s="102">
        <f aca="true" t="shared" si="10" ref="D48:K48">SUM(D49:D51)</f>
        <v>0</v>
      </c>
      <c r="E48" s="102">
        <f t="shared" si="10"/>
        <v>0</v>
      </c>
      <c r="F48" s="102">
        <f t="shared" si="10"/>
        <v>0</v>
      </c>
      <c r="G48" s="102">
        <f t="shared" si="10"/>
        <v>0</v>
      </c>
      <c r="H48" s="102">
        <f t="shared" si="10"/>
        <v>0</v>
      </c>
      <c r="I48" s="102">
        <f t="shared" si="10"/>
        <v>0</v>
      </c>
      <c r="J48" s="102">
        <f t="shared" si="10"/>
        <v>0</v>
      </c>
      <c r="K48" s="102">
        <f t="shared" si="10"/>
        <v>0</v>
      </c>
    </row>
    <row r="49" spans="1:11" ht="12.75">
      <c r="A49" s="469"/>
      <c r="B49" s="104" t="s">
        <v>183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</row>
    <row r="50" spans="1:11" ht="12.75">
      <c r="A50" s="469"/>
      <c r="B50" s="104" t="s">
        <v>184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</row>
    <row r="51" spans="1:11" ht="13.5" thickBot="1">
      <c r="A51" s="469"/>
      <c r="B51" s="104" t="s">
        <v>185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</row>
    <row r="52" spans="1:11" ht="26.25" thickBot="1">
      <c r="A52" s="73">
        <v>42</v>
      </c>
      <c r="B52" s="91" t="s">
        <v>186</v>
      </c>
      <c r="C52" s="106">
        <f>C40/C6</f>
        <v>0.18472154880225247</v>
      </c>
      <c r="D52" s="106">
        <f aca="true" t="shared" si="11" ref="D52:K52">D40/D6</f>
        <v>0.14187752724341096</v>
      </c>
      <c r="E52" s="106">
        <f t="shared" si="11"/>
        <v>0.13184011180035068</v>
      </c>
      <c r="F52" s="106">
        <f t="shared" si="11"/>
        <v>0.07735555403516442</v>
      </c>
      <c r="G52" s="106">
        <f t="shared" si="11"/>
        <v>0.056316946847602786</v>
      </c>
      <c r="H52" s="106">
        <f t="shared" si="11"/>
        <v>0.04632212872876862</v>
      </c>
      <c r="I52" s="106">
        <f t="shared" si="11"/>
        <v>0.02451672825650031</v>
      </c>
      <c r="J52" s="106">
        <f t="shared" si="11"/>
        <v>0.007600952396526967</v>
      </c>
      <c r="K52" s="106">
        <f t="shared" si="11"/>
        <v>0</v>
      </c>
    </row>
    <row r="53" spans="1:11" ht="26.25" thickBot="1">
      <c r="A53" s="73">
        <v>43</v>
      </c>
      <c r="B53" s="91" t="s">
        <v>187</v>
      </c>
      <c r="C53" s="106">
        <f>(C40-C48)/C6</f>
        <v>0.18472154880225247</v>
      </c>
      <c r="D53" s="106">
        <f aca="true" t="shared" si="12" ref="D53:K53">(D40-D48)/D6</f>
        <v>0.14187752724341096</v>
      </c>
      <c r="E53" s="106">
        <f t="shared" si="12"/>
        <v>0.13184011180035068</v>
      </c>
      <c r="F53" s="106">
        <f t="shared" si="12"/>
        <v>0.07735555403516442</v>
      </c>
      <c r="G53" s="106">
        <f t="shared" si="12"/>
        <v>0.056316946847602786</v>
      </c>
      <c r="H53" s="106">
        <f t="shared" si="12"/>
        <v>0.04632212872876862</v>
      </c>
      <c r="I53" s="106">
        <f t="shared" si="12"/>
        <v>0.02451672825650031</v>
      </c>
      <c r="J53" s="106">
        <f t="shared" si="12"/>
        <v>0.007600952396526967</v>
      </c>
      <c r="K53" s="106">
        <f t="shared" si="12"/>
        <v>0</v>
      </c>
    </row>
    <row r="54" spans="1:11" ht="26.25" thickBot="1">
      <c r="A54" s="73">
        <v>44</v>
      </c>
      <c r="B54" s="91" t="s">
        <v>188</v>
      </c>
      <c r="C54" s="107">
        <f>SUM(C55:C59)</f>
        <v>374172</v>
      </c>
      <c r="D54" s="107">
        <f aca="true" t="shared" si="13" ref="D54:K54">SUM(D55:D59)</f>
        <v>347000</v>
      </c>
      <c r="E54" s="107">
        <f t="shared" si="13"/>
        <v>334500</v>
      </c>
      <c r="F54" s="107">
        <f t="shared" si="13"/>
        <v>400000</v>
      </c>
      <c r="G54" s="107">
        <f t="shared" si="13"/>
        <v>382000</v>
      </c>
      <c r="H54" s="107">
        <f t="shared" si="13"/>
        <v>289000</v>
      </c>
      <c r="I54" s="107">
        <f t="shared" si="13"/>
        <v>277500</v>
      </c>
      <c r="J54" s="107">
        <f t="shared" si="13"/>
        <v>215945</v>
      </c>
      <c r="K54" s="107">
        <f t="shared" si="13"/>
        <v>95200</v>
      </c>
    </row>
    <row r="55" spans="1:11" ht="12.75">
      <c r="A55" s="76">
        <v>45</v>
      </c>
      <c r="B55" s="108" t="s">
        <v>189</v>
      </c>
      <c r="C55" s="109">
        <v>249264</v>
      </c>
      <c r="D55" s="109">
        <v>253000</v>
      </c>
      <c r="E55" s="109">
        <v>242200</v>
      </c>
      <c r="F55" s="110">
        <f>223000+75000+12000</f>
        <v>310000</v>
      </c>
      <c r="G55" s="110">
        <f>212000+75000+6000</f>
        <v>293000</v>
      </c>
      <c r="H55" s="110">
        <v>202000</v>
      </c>
      <c r="I55" s="110">
        <v>192000</v>
      </c>
      <c r="J55" s="110">
        <v>181000</v>
      </c>
      <c r="K55" s="110">
        <v>95200</v>
      </c>
    </row>
    <row r="56" spans="1:11" ht="12.75">
      <c r="A56" s="76">
        <v>46</v>
      </c>
      <c r="B56" s="108" t="s">
        <v>190</v>
      </c>
      <c r="C56" s="109">
        <v>124908</v>
      </c>
      <c r="D56" s="109">
        <v>94000</v>
      </c>
      <c r="E56" s="109">
        <v>92300</v>
      </c>
      <c r="F56" s="110">
        <v>90000</v>
      </c>
      <c r="G56" s="110">
        <v>89000</v>
      </c>
      <c r="H56" s="110">
        <v>87000</v>
      </c>
      <c r="I56" s="110">
        <v>85500</v>
      </c>
      <c r="J56" s="110">
        <v>34945</v>
      </c>
      <c r="K56" s="110">
        <v>0</v>
      </c>
    </row>
    <row r="57" spans="1:11" ht="25.5">
      <c r="A57" s="76">
        <v>47</v>
      </c>
      <c r="B57" s="111" t="s">
        <v>191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</row>
    <row r="58" spans="1:11" ht="25.5">
      <c r="A58" s="76">
        <v>48</v>
      </c>
      <c r="B58" s="112" t="s">
        <v>192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</row>
    <row r="59" spans="1:11" ht="38.25">
      <c r="A59" s="470">
        <v>49</v>
      </c>
      <c r="B59" s="111" t="s">
        <v>193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</row>
    <row r="60" spans="1:11" ht="12.75">
      <c r="A60" s="470"/>
      <c r="B60" s="114" t="s">
        <v>194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</row>
    <row r="61" spans="1:11" ht="12.75">
      <c r="A61" s="470"/>
      <c r="B61" s="114" t="s">
        <v>195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</row>
    <row r="62" spans="1:11" ht="13.5" thickBot="1">
      <c r="A62" s="468"/>
      <c r="B62" s="115" t="s">
        <v>196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</row>
    <row r="63" spans="1:11" ht="26.25" thickBot="1">
      <c r="A63" s="73">
        <v>50</v>
      </c>
      <c r="B63" s="91" t="s">
        <v>197</v>
      </c>
      <c r="C63" s="116">
        <f>C54/C6</f>
        <v>0.037819871958731814</v>
      </c>
      <c r="D63" s="116">
        <f aca="true" t="shared" si="14" ref="D63:K63">D54/D6</f>
        <v>0.03144681731474449</v>
      </c>
      <c r="E63" s="116">
        <f t="shared" si="14"/>
        <v>0.030465668424962285</v>
      </c>
      <c r="F63" s="116">
        <f t="shared" si="14"/>
        <v>0.027812032931671955</v>
      </c>
      <c r="G63" s="116">
        <f t="shared" si="14"/>
        <v>0.027632302306067533</v>
      </c>
      <c r="H63" s="116">
        <f t="shared" si="14"/>
        <v>0.025232580657384686</v>
      </c>
      <c r="I63" s="116">
        <f t="shared" si="14"/>
        <v>0.023993793259620366</v>
      </c>
      <c r="J63" s="116">
        <f t="shared" si="14"/>
        <v>0.018489092381589797</v>
      </c>
      <c r="K63" s="116">
        <f t="shared" si="14"/>
        <v>0.00806569550332621</v>
      </c>
    </row>
    <row r="64" spans="1:11" ht="26.25" thickBot="1">
      <c r="A64" s="73">
        <v>51</v>
      </c>
      <c r="B64" s="91" t="s">
        <v>198</v>
      </c>
      <c r="C64" s="116">
        <f>(C54-C59)/C6</f>
        <v>0.037819871958731814</v>
      </c>
      <c r="D64" s="116">
        <f aca="true" t="shared" si="15" ref="D64:K64">(D54-D59)/D6</f>
        <v>0.03144681731474449</v>
      </c>
      <c r="E64" s="116">
        <f t="shared" si="15"/>
        <v>0.030465668424962285</v>
      </c>
      <c r="F64" s="116">
        <f t="shared" si="15"/>
        <v>0.027812032931671955</v>
      </c>
      <c r="G64" s="116">
        <f t="shared" si="15"/>
        <v>0.027632302306067533</v>
      </c>
      <c r="H64" s="116">
        <f t="shared" si="15"/>
        <v>0.025232580657384686</v>
      </c>
      <c r="I64" s="116">
        <f t="shared" si="15"/>
        <v>0.023993793259620366</v>
      </c>
      <c r="J64" s="116">
        <f t="shared" si="15"/>
        <v>0.018489092381589797</v>
      </c>
      <c r="K64" s="116">
        <f t="shared" si="15"/>
        <v>0.00806569550332621</v>
      </c>
    </row>
    <row r="65" spans="1:11" ht="15.75">
      <c r="A65" s="66"/>
      <c r="B65" s="466" t="s">
        <v>199</v>
      </c>
      <c r="C65" s="466"/>
      <c r="D65" s="117"/>
      <c r="E65" s="117"/>
      <c r="F65" s="117"/>
      <c r="G65" s="117"/>
      <c r="H65" s="68"/>
      <c r="I65" s="68"/>
      <c r="J65" s="68"/>
      <c r="K65" s="68"/>
    </row>
    <row r="66" spans="1:11" ht="15.75">
      <c r="A66" s="66"/>
      <c r="B66" s="466" t="s">
        <v>200</v>
      </c>
      <c r="C66" s="466"/>
      <c r="D66" s="117"/>
      <c r="E66" s="117"/>
      <c r="F66" s="117"/>
      <c r="G66" s="117"/>
      <c r="H66" s="68"/>
      <c r="I66" s="68"/>
      <c r="J66" s="68"/>
      <c r="K66" s="68"/>
    </row>
    <row r="67" spans="1:11" ht="15.75">
      <c r="A67" s="66"/>
      <c r="B67" s="466" t="s">
        <v>201</v>
      </c>
      <c r="C67" s="466"/>
      <c r="D67" s="117"/>
      <c r="E67" s="117"/>
      <c r="F67" s="117"/>
      <c r="G67" s="117"/>
      <c r="H67" s="68"/>
      <c r="I67" s="68"/>
      <c r="J67" s="68"/>
      <c r="K67" s="68"/>
    </row>
    <row r="68" spans="1:11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ht="12.75">
      <c r="A69" s="68"/>
      <c r="B69" s="467"/>
      <c r="C69" s="461"/>
      <c r="D69" s="461"/>
      <c r="E69" s="461"/>
      <c r="F69" s="461"/>
      <c r="G69" s="461"/>
      <c r="H69" s="461"/>
      <c r="I69" s="461"/>
      <c r="J69" s="461"/>
      <c r="K69" s="461"/>
    </row>
    <row r="70" spans="1:11" ht="12.75">
      <c r="A70" s="68"/>
      <c r="B70" s="467"/>
      <c r="C70" s="461"/>
      <c r="D70" s="461"/>
      <c r="E70" s="461"/>
      <c r="F70" s="461"/>
      <c r="G70" s="461"/>
      <c r="H70" s="461"/>
      <c r="I70" s="461"/>
      <c r="J70" s="461"/>
      <c r="K70" s="461"/>
    </row>
  </sheetData>
  <mergeCells count="12">
    <mergeCell ref="B67:C67"/>
    <mergeCell ref="B69:K69"/>
    <mergeCell ref="B70:K70"/>
    <mergeCell ref="A48:A51"/>
    <mergeCell ref="A59:A62"/>
    <mergeCell ref="B65:C65"/>
    <mergeCell ref="B66:C66"/>
    <mergeCell ref="B1:K1"/>
    <mergeCell ref="F2:G2"/>
    <mergeCell ref="A3:A4"/>
    <mergeCell ref="B3:B4"/>
    <mergeCell ref="D3:K3"/>
  </mergeCells>
  <printOptions/>
  <pageMargins left="0.75" right="0.75" top="1" bottom="1" header="0.5" footer="0.5"/>
  <pageSetup horizontalDpi="300" verticalDpi="300" orientation="landscape" paperSize="9" scale="74" r:id="rId1"/>
  <headerFooter alignWithMargins="0">
    <oddHeader>&amp;RZałącznik Nr &amp;A
 do Uchwały Nr III/15/2006 Rady Gminy Widuchowa
z dnia 28 grudnia 2006 r.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2"/>
  <sheetViews>
    <sheetView view="pageBreakPreview" zoomScale="90" zoomScaleNormal="85" zoomScaleSheetLayoutView="90" workbookViewId="0" topLeftCell="A1">
      <pane ySplit="7" topLeftCell="BM156" activePane="bottomLeft" state="frozen"/>
      <selection pane="topLeft" activeCell="A1" sqref="A1"/>
      <selection pane="bottomLeft" activeCell="H401" sqref="H401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4.875" style="1" customWidth="1"/>
    <col min="4" max="4" width="44.0039062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425" t="s">
        <v>74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2"/>
      <c r="B3" s="42"/>
      <c r="C3" s="42"/>
      <c r="D3" s="42"/>
      <c r="E3" s="42"/>
      <c r="F3" s="42"/>
      <c r="H3" s="14"/>
      <c r="I3" s="14"/>
      <c r="J3" s="14"/>
      <c r="K3" s="14"/>
      <c r="L3" s="44" t="s">
        <v>57</v>
      </c>
    </row>
    <row r="4" spans="1:12" s="45" customFormat="1" ht="18.75" customHeight="1">
      <c r="A4" s="426" t="s">
        <v>2</v>
      </c>
      <c r="B4" s="426" t="s">
        <v>3</v>
      </c>
      <c r="C4" s="424" t="s">
        <v>103</v>
      </c>
      <c r="D4" s="424" t="s">
        <v>17</v>
      </c>
      <c r="E4" s="424" t="s">
        <v>121</v>
      </c>
      <c r="F4" s="424" t="s">
        <v>83</v>
      </c>
      <c r="G4" s="424"/>
      <c r="H4" s="424"/>
      <c r="I4" s="424"/>
      <c r="J4" s="424"/>
      <c r="K4" s="424"/>
      <c r="L4" s="424"/>
    </row>
    <row r="5" spans="1:12" s="45" customFormat="1" ht="20.25" customHeight="1">
      <c r="A5" s="426"/>
      <c r="B5" s="426"/>
      <c r="C5" s="424"/>
      <c r="D5" s="424"/>
      <c r="E5" s="424"/>
      <c r="F5" s="424" t="s">
        <v>36</v>
      </c>
      <c r="G5" s="424" t="s">
        <v>6</v>
      </c>
      <c r="H5" s="424"/>
      <c r="I5" s="424"/>
      <c r="J5" s="424"/>
      <c r="K5" s="424"/>
      <c r="L5" s="424" t="s">
        <v>39</v>
      </c>
    </row>
    <row r="6" spans="1:12" s="45" customFormat="1" ht="51">
      <c r="A6" s="426"/>
      <c r="B6" s="426"/>
      <c r="C6" s="424"/>
      <c r="D6" s="424"/>
      <c r="E6" s="424"/>
      <c r="F6" s="424"/>
      <c r="G6" s="189" t="s">
        <v>86</v>
      </c>
      <c r="H6" s="189" t="s">
        <v>382</v>
      </c>
      <c r="I6" s="189" t="s">
        <v>84</v>
      </c>
      <c r="J6" s="189" t="s">
        <v>104</v>
      </c>
      <c r="K6" s="189" t="s">
        <v>85</v>
      </c>
      <c r="L6" s="424"/>
    </row>
    <row r="7" spans="1:12" s="45" customFormat="1" ht="6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</row>
    <row r="8" spans="1:12" s="45" customFormat="1" ht="12.75">
      <c r="A8" s="384">
        <v>10</v>
      </c>
      <c r="B8" s="194"/>
      <c r="C8" s="195"/>
      <c r="D8" s="196" t="s">
        <v>294</v>
      </c>
      <c r="E8" s="197">
        <f>SUM(E9,E11,E13)</f>
        <v>322400</v>
      </c>
      <c r="F8" s="198">
        <f aca="true" t="shared" si="0" ref="F8:L8">SUM(F9,F11,F13)</f>
        <v>22400</v>
      </c>
      <c r="G8" s="198">
        <f t="shared" si="0"/>
        <v>0</v>
      </c>
      <c r="H8" s="198">
        <f t="shared" si="0"/>
        <v>0</v>
      </c>
      <c r="I8" s="198">
        <f t="shared" si="0"/>
        <v>0</v>
      </c>
      <c r="J8" s="198">
        <f t="shared" si="0"/>
        <v>0</v>
      </c>
      <c r="K8" s="198">
        <f t="shared" si="0"/>
        <v>0</v>
      </c>
      <c r="L8" s="198">
        <f t="shared" si="0"/>
        <v>300000</v>
      </c>
    </row>
    <row r="9" spans="1:12" s="45" customFormat="1" ht="12.75">
      <c r="A9" s="385"/>
      <c r="B9" s="199">
        <v>1008</v>
      </c>
      <c r="C9" s="200"/>
      <c r="D9" s="201" t="s">
        <v>295</v>
      </c>
      <c r="E9" s="202">
        <f>SUM(E10)</f>
        <v>10000</v>
      </c>
      <c r="F9" s="203">
        <f aca="true" t="shared" si="1" ref="F9:L9">SUM(F10)</f>
        <v>10000</v>
      </c>
      <c r="G9" s="203">
        <f t="shared" si="1"/>
        <v>0</v>
      </c>
      <c r="H9" s="203">
        <f t="shared" si="1"/>
        <v>0</v>
      </c>
      <c r="I9" s="203">
        <f t="shared" si="1"/>
        <v>0</v>
      </c>
      <c r="J9" s="203">
        <f t="shared" si="1"/>
        <v>0</v>
      </c>
      <c r="K9" s="203">
        <f t="shared" si="1"/>
        <v>0</v>
      </c>
      <c r="L9" s="203">
        <f t="shared" si="1"/>
        <v>0</v>
      </c>
    </row>
    <row r="10" spans="1:12" s="45" customFormat="1" ht="12.75">
      <c r="A10" s="385"/>
      <c r="B10" s="178"/>
      <c r="C10" s="181">
        <v>4270</v>
      </c>
      <c r="D10" s="179" t="s">
        <v>296</v>
      </c>
      <c r="E10" s="180">
        <v>10000</v>
      </c>
      <c r="F10" s="190">
        <v>10000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</row>
    <row r="11" spans="1:12" s="45" customFormat="1" ht="12.75">
      <c r="A11" s="385"/>
      <c r="B11" s="199">
        <v>1010</v>
      </c>
      <c r="C11" s="200"/>
      <c r="D11" s="201" t="s">
        <v>297</v>
      </c>
      <c r="E11" s="202">
        <f>SUM(E12)</f>
        <v>300000</v>
      </c>
      <c r="F11" s="203">
        <f aca="true" t="shared" si="2" ref="F11:L11">SUM(F12)</f>
        <v>0</v>
      </c>
      <c r="G11" s="203">
        <f t="shared" si="2"/>
        <v>0</v>
      </c>
      <c r="H11" s="203">
        <f t="shared" si="2"/>
        <v>0</v>
      </c>
      <c r="I11" s="203">
        <f t="shared" si="2"/>
        <v>0</v>
      </c>
      <c r="J11" s="203">
        <f t="shared" si="2"/>
        <v>0</v>
      </c>
      <c r="K11" s="203">
        <f t="shared" si="2"/>
        <v>0</v>
      </c>
      <c r="L11" s="203">
        <f t="shared" si="2"/>
        <v>300000</v>
      </c>
    </row>
    <row r="12" spans="1:12" s="45" customFormat="1" ht="12.75">
      <c r="A12" s="385"/>
      <c r="B12" s="178"/>
      <c r="C12" s="181">
        <v>6050</v>
      </c>
      <c r="D12" s="179" t="s">
        <v>298</v>
      </c>
      <c r="E12" s="180">
        <v>300000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300000</v>
      </c>
    </row>
    <row r="13" spans="1:12" s="45" customFormat="1" ht="12.75">
      <c r="A13" s="385"/>
      <c r="B13" s="199">
        <v>1030</v>
      </c>
      <c r="C13" s="200"/>
      <c r="D13" s="201" t="s">
        <v>299</v>
      </c>
      <c r="E13" s="202">
        <f>SUM(E14)</f>
        <v>12400</v>
      </c>
      <c r="F13" s="203">
        <f aca="true" t="shared" si="3" ref="F13:L13">SUM(F14)</f>
        <v>12400</v>
      </c>
      <c r="G13" s="203">
        <f t="shared" si="3"/>
        <v>0</v>
      </c>
      <c r="H13" s="203">
        <f t="shared" si="3"/>
        <v>0</v>
      </c>
      <c r="I13" s="203">
        <f t="shared" si="3"/>
        <v>0</v>
      </c>
      <c r="J13" s="203">
        <f t="shared" si="3"/>
        <v>0</v>
      </c>
      <c r="K13" s="203">
        <f t="shared" si="3"/>
        <v>0</v>
      </c>
      <c r="L13" s="203">
        <f t="shared" si="3"/>
        <v>0</v>
      </c>
    </row>
    <row r="14" spans="1:12" s="45" customFormat="1" ht="12.75">
      <c r="A14" s="385"/>
      <c r="B14" s="178"/>
      <c r="C14" s="182">
        <v>2850</v>
      </c>
      <c r="D14" s="183" t="s">
        <v>300</v>
      </c>
      <c r="E14" s="184">
        <v>12400</v>
      </c>
      <c r="F14" s="191">
        <v>12400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</row>
    <row r="15" spans="1:12" s="45" customFormat="1" ht="12.75">
      <c r="A15" s="385"/>
      <c r="B15" s="178"/>
      <c r="C15" s="185"/>
      <c r="D15" s="186" t="s">
        <v>301</v>
      </c>
      <c r="E15" s="187"/>
      <c r="F15" s="192"/>
      <c r="G15" s="193"/>
      <c r="H15" s="193"/>
      <c r="I15" s="193"/>
      <c r="J15" s="193"/>
      <c r="K15" s="193"/>
      <c r="L15" s="193"/>
    </row>
    <row r="16" spans="1:12" s="45" customFormat="1" ht="12.75">
      <c r="A16" s="386">
        <v>600</v>
      </c>
      <c r="B16" s="194"/>
      <c r="C16" s="195"/>
      <c r="D16" s="196" t="s">
        <v>202</v>
      </c>
      <c r="E16" s="197">
        <f>SUM(E17)</f>
        <v>469920</v>
      </c>
      <c r="F16" s="197">
        <f aca="true" t="shared" si="4" ref="F16:L16">SUM(F17)</f>
        <v>56900</v>
      </c>
      <c r="G16" s="197">
        <f t="shared" si="4"/>
        <v>0</v>
      </c>
      <c r="H16" s="197">
        <f t="shared" si="4"/>
        <v>0</v>
      </c>
      <c r="I16" s="197">
        <f t="shared" si="4"/>
        <v>0</v>
      </c>
      <c r="J16" s="197">
        <f t="shared" si="4"/>
        <v>0</v>
      </c>
      <c r="K16" s="197">
        <f t="shared" si="4"/>
        <v>0</v>
      </c>
      <c r="L16" s="197">
        <f t="shared" si="4"/>
        <v>413020</v>
      </c>
    </row>
    <row r="17" spans="1:12" s="45" customFormat="1" ht="12.75">
      <c r="A17" s="385"/>
      <c r="B17" s="204">
        <v>60016</v>
      </c>
      <c r="C17" s="200"/>
      <c r="D17" s="201" t="s">
        <v>203</v>
      </c>
      <c r="E17" s="202">
        <f>SUM(E18:E21)</f>
        <v>469920</v>
      </c>
      <c r="F17" s="202">
        <f aca="true" t="shared" si="5" ref="F17:L17">SUM(F18:F21)</f>
        <v>56900</v>
      </c>
      <c r="G17" s="202">
        <f t="shared" si="5"/>
        <v>0</v>
      </c>
      <c r="H17" s="202">
        <f t="shared" si="5"/>
        <v>0</v>
      </c>
      <c r="I17" s="202">
        <f t="shared" si="5"/>
        <v>0</v>
      </c>
      <c r="J17" s="202">
        <f t="shared" si="5"/>
        <v>0</v>
      </c>
      <c r="K17" s="202">
        <f t="shared" si="5"/>
        <v>0</v>
      </c>
      <c r="L17" s="202">
        <f t="shared" si="5"/>
        <v>413020</v>
      </c>
    </row>
    <row r="18" spans="1:12" s="45" customFormat="1" ht="12.75">
      <c r="A18" s="385"/>
      <c r="B18" s="118"/>
      <c r="C18" s="205">
        <v>4270</v>
      </c>
      <c r="D18" s="206" t="s">
        <v>296</v>
      </c>
      <c r="E18" s="207">
        <v>20000</v>
      </c>
      <c r="F18" s="207">
        <v>20000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</row>
    <row r="19" spans="1:12" s="45" customFormat="1" ht="12.75">
      <c r="A19" s="385"/>
      <c r="B19" s="118"/>
      <c r="C19" s="209">
        <v>4300</v>
      </c>
      <c r="D19" s="210" t="s">
        <v>302</v>
      </c>
      <c r="E19" s="211">
        <v>35500</v>
      </c>
      <c r="F19" s="211">
        <v>35500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</row>
    <row r="20" spans="1:12" s="47" customFormat="1" ht="12" customHeight="1">
      <c r="A20" s="385"/>
      <c r="B20" s="118"/>
      <c r="C20" s="209">
        <v>4430</v>
      </c>
      <c r="D20" s="210" t="s">
        <v>303</v>
      </c>
      <c r="E20" s="211">
        <v>1400</v>
      </c>
      <c r="F20" s="211">
        <v>1400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</row>
    <row r="21" spans="1:12" ht="12.75">
      <c r="A21" s="385"/>
      <c r="B21" s="118"/>
      <c r="C21" s="213">
        <v>6050</v>
      </c>
      <c r="D21" s="214" t="s">
        <v>298</v>
      </c>
      <c r="E21" s="215">
        <v>413020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413020</v>
      </c>
    </row>
    <row r="22" spans="1:12" ht="12.75">
      <c r="A22" s="386">
        <v>630</v>
      </c>
      <c r="B22" s="194"/>
      <c r="C22" s="195"/>
      <c r="D22" s="196" t="s">
        <v>304</v>
      </c>
      <c r="E22" s="197">
        <f>SUM(E23)</f>
        <v>20000</v>
      </c>
      <c r="F22" s="197">
        <f aca="true" t="shared" si="6" ref="F22:L22">SUM(F23)</f>
        <v>10000</v>
      </c>
      <c r="G22" s="197">
        <f t="shared" si="6"/>
        <v>1000</v>
      </c>
      <c r="H22" s="197">
        <f t="shared" si="6"/>
        <v>0</v>
      </c>
      <c r="I22" s="197">
        <f t="shared" si="6"/>
        <v>0</v>
      </c>
      <c r="J22" s="197">
        <f t="shared" si="6"/>
        <v>0</v>
      </c>
      <c r="K22" s="197">
        <f t="shared" si="6"/>
        <v>0</v>
      </c>
      <c r="L22" s="197">
        <f t="shared" si="6"/>
        <v>10000</v>
      </c>
    </row>
    <row r="23" spans="1:12" ht="12.75">
      <c r="A23" s="385"/>
      <c r="B23" s="204">
        <v>63095</v>
      </c>
      <c r="C23" s="200"/>
      <c r="D23" s="201" t="s">
        <v>278</v>
      </c>
      <c r="E23" s="202">
        <f>SUM(E24:E27)</f>
        <v>20000</v>
      </c>
      <c r="F23" s="202">
        <f aca="true" t="shared" si="7" ref="F23:L23">SUM(F24:F27)</f>
        <v>10000</v>
      </c>
      <c r="G23" s="202">
        <f t="shared" si="7"/>
        <v>1000</v>
      </c>
      <c r="H23" s="202">
        <f t="shared" si="7"/>
        <v>0</v>
      </c>
      <c r="I23" s="202">
        <f t="shared" si="7"/>
        <v>0</v>
      </c>
      <c r="J23" s="202">
        <f t="shared" si="7"/>
        <v>0</v>
      </c>
      <c r="K23" s="202">
        <f t="shared" si="7"/>
        <v>0</v>
      </c>
      <c r="L23" s="202">
        <f t="shared" si="7"/>
        <v>10000</v>
      </c>
    </row>
    <row r="24" spans="1:12" ht="12.75">
      <c r="A24" s="385"/>
      <c r="B24" s="118"/>
      <c r="C24" s="205">
        <v>4170</v>
      </c>
      <c r="D24" s="206" t="s">
        <v>305</v>
      </c>
      <c r="E24" s="207">
        <v>1000</v>
      </c>
      <c r="F24" s="207">
        <v>1000</v>
      </c>
      <c r="G24" s="208">
        <v>1000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</row>
    <row r="25" spans="1:12" ht="12.75">
      <c r="A25" s="385"/>
      <c r="B25" s="118"/>
      <c r="C25" s="209">
        <v>4210</v>
      </c>
      <c r="D25" s="210" t="s">
        <v>306</v>
      </c>
      <c r="E25" s="211">
        <v>3800</v>
      </c>
      <c r="F25" s="211">
        <v>3800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</row>
    <row r="26" spans="1:12" ht="12.75">
      <c r="A26" s="385"/>
      <c r="B26" s="118"/>
      <c r="C26" s="209">
        <v>4300</v>
      </c>
      <c r="D26" s="210" t="s">
        <v>302</v>
      </c>
      <c r="E26" s="211">
        <v>5200</v>
      </c>
      <c r="F26" s="211">
        <v>5200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</row>
    <row r="27" spans="1:12" ht="12.75">
      <c r="A27" s="385"/>
      <c r="B27" s="118"/>
      <c r="C27" s="213">
        <v>6050</v>
      </c>
      <c r="D27" s="214" t="s">
        <v>298</v>
      </c>
      <c r="E27" s="215">
        <v>10000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10000</v>
      </c>
    </row>
    <row r="28" spans="1:12" ht="12.75">
      <c r="A28" s="386">
        <v>700</v>
      </c>
      <c r="B28" s="194"/>
      <c r="C28" s="195"/>
      <c r="D28" s="196" t="s">
        <v>205</v>
      </c>
      <c r="E28" s="197">
        <f>SUM(E29)</f>
        <v>50000</v>
      </c>
      <c r="F28" s="197">
        <f aca="true" t="shared" si="8" ref="F28:L28">SUM(F29)</f>
        <v>30000</v>
      </c>
      <c r="G28" s="197">
        <f t="shared" si="8"/>
        <v>0</v>
      </c>
      <c r="H28" s="197">
        <f t="shared" si="8"/>
        <v>0</v>
      </c>
      <c r="I28" s="197">
        <f t="shared" si="8"/>
        <v>0</v>
      </c>
      <c r="J28" s="197">
        <f t="shared" si="8"/>
        <v>0</v>
      </c>
      <c r="K28" s="197">
        <f t="shared" si="8"/>
        <v>0</v>
      </c>
      <c r="L28" s="197">
        <f t="shared" si="8"/>
        <v>20000</v>
      </c>
    </row>
    <row r="29" spans="1:12" ht="12.75">
      <c r="A29" s="385"/>
      <c r="B29" s="204">
        <v>70005</v>
      </c>
      <c r="C29" s="200"/>
      <c r="D29" s="201" t="s">
        <v>206</v>
      </c>
      <c r="E29" s="202">
        <f>SUM(E30:E32)</f>
        <v>50000</v>
      </c>
      <c r="F29" s="202">
        <f aca="true" t="shared" si="9" ref="F29:L29">SUM(F30:F32)</f>
        <v>30000</v>
      </c>
      <c r="G29" s="202">
        <f t="shared" si="9"/>
        <v>0</v>
      </c>
      <c r="H29" s="202">
        <f t="shared" si="9"/>
        <v>0</v>
      </c>
      <c r="I29" s="202">
        <f t="shared" si="9"/>
        <v>0</v>
      </c>
      <c r="J29" s="202">
        <f t="shared" si="9"/>
        <v>0</v>
      </c>
      <c r="K29" s="202">
        <f t="shared" si="9"/>
        <v>0</v>
      </c>
      <c r="L29" s="202">
        <f t="shared" si="9"/>
        <v>20000</v>
      </c>
    </row>
    <row r="30" spans="1:12" ht="12.75">
      <c r="A30" s="385"/>
      <c r="B30" s="118"/>
      <c r="C30" s="205">
        <v>4300</v>
      </c>
      <c r="D30" s="206" t="s">
        <v>302</v>
      </c>
      <c r="E30" s="207">
        <v>26000</v>
      </c>
      <c r="F30" s="207">
        <v>26000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</row>
    <row r="31" spans="1:12" ht="12.75">
      <c r="A31" s="385"/>
      <c r="B31" s="118"/>
      <c r="C31" s="209">
        <v>4430</v>
      </c>
      <c r="D31" s="210" t="s">
        <v>303</v>
      </c>
      <c r="E31" s="211">
        <v>4000</v>
      </c>
      <c r="F31" s="211">
        <v>4000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</row>
    <row r="32" spans="1:12" ht="12.75">
      <c r="A32" s="385"/>
      <c r="B32" s="118"/>
      <c r="C32" s="213">
        <v>6050</v>
      </c>
      <c r="D32" s="214" t="s">
        <v>298</v>
      </c>
      <c r="E32" s="215">
        <v>20000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20000</v>
      </c>
    </row>
    <row r="33" spans="1:12" ht="12.75">
      <c r="A33" s="386">
        <v>710</v>
      </c>
      <c r="B33" s="194"/>
      <c r="C33" s="195"/>
      <c r="D33" s="196" t="s">
        <v>307</v>
      </c>
      <c r="E33" s="197">
        <f>SUM(E34)</f>
        <v>72410</v>
      </c>
      <c r="F33" s="197">
        <f aca="true" t="shared" si="10" ref="F33:L33">SUM(F34)</f>
        <v>72410</v>
      </c>
      <c r="G33" s="197">
        <f t="shared" si="10"/>
        <v>2000</v>
      </c>
      <c r="H33" s="197">
        <f t="shared" si="10"/>
        <v>410</v>
      </c>
      <c r="I33" s="197">
        <f t="shared" si="10"/>
        <v>0</v>
      </c>
      <c r="J33" s="197">
        <f t="shared" si="10"/>
        <v>0</v>
      </c>
      <c r="K33" s="197">
        <f t="shared" si="10"/>
        <v>0</v>
      </c>
      <c r="L33" s="197">
        <f t="shared" si="10"/>
        <v>0</v>
      </c>
    </row>
    <row r="34" spans="1:12" ht="12.75">
      <c r="A34" s="385"/>
      <c r="B34" s="204">
        <v>71004</v>
      </c>
      <c r="C34" s="200"/>
      <c r="D34" s="201" t="s">
        <v>308</v>
      </c>
      <c r="E34" s="202">
        <f>SUM(E35:E38)</f>
        <v>72410</v>
      </c>
      <c r="F34" s="202">
        <f aca="true" t="shared" si="11" ref="F34:L34">SUM(F35:F38)</f>
        <v>72410</v>
      </c>
      <c r="G34" s="202">
        <f t="shared" si="11"/>
        <v>2000</v>
      </c>
      <c r="H34" s="202">
        <f t="shared" si="11"/>
        <v>410</v>
      </c>
      <c r="I34" s="202">
        <f t="shared" si="11"/>
        <v>0</v>
      </c>
      <c r="J34" s="202">
        <f t="shared" si="11"/>
        <v>0</v>
      </c>
      <c r="K34" s="202">
        <f t="shared" si="11"/>
        <v>0</v>
      </c>
      <c r="L34" s="202">
        <f t="shared" si="11"/>
        <v>0</v>
      </c>
    </row>
    <row r="35" spans="1:12" ht="12.75">
      <c r="A35" s="385"/>
      <c r="B35" s="118"/>
      <c r="C35" s="205">
        <v>4110</v>
      </c>
      <c r="D35" s="206" t="s">
        <v>309</v>
      </c>
      <c r="E35" s="207">
        <v>360</v>
      </c>
      <c r="F35" s="207">
        <v>360</v>
      </c>
      <c r="G35" s="208">
        <v>0</v>
      </c>
      <c r="H35" s="207">
        <v>360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385"/>
      <c r="B36" s="118"/>
      <c r="C36" s="209">
        <v>4120</v>
      </c>
      <c r="D36" s="210" t="s">
        <v>310</v>
      </c>
      <c r="E36" s="211">
        <v>50</v>
      </c>
      <c r="F36" s="211">
        <v>50</v>
      </c>
      <c r="G36" s="212">
        <v>0</v>
      </c>
      <c r="H36" s="211">
        <v>50</v>
      </c>
      <c r="I36" s="212">
        <v>0</v>
      </c>
      <c r="J36" s="212">
        <v>0</v>
      </c>
      <c r="K36" s="212">
        <v>0</v>
      </c>
      <c r="L36" s="212">
        <v>0</v>
      </c>
    </row>
    <row r="37" spans="1:12" ht="12.75">
      <c r="A37" s="385"/>
      <c r="B37" s="118"/>
      <c r="C37" s="209">
        <v>4170</v>
      </c>
      <c r="D37" s="210" t="s">
        <v>305</v>
      </c>
      <c r="E37" s="211">
        <v>2000</v>
      </c>
      <c r="F37" s="211">
        <v>2000</v>
      </c>
      <c r="G37" s="211">
        <v>2000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</row>
    <row r="38" spans="1:12" ht="12.75">
      <c r="A38" s="385"/>
      <c r="B38" s="118"/>
      <c r="C38" s="213">
        <v>4300</v>
      </c>
      <c r="D38" s="214" t="s">
        <v>302</v>
      </c>
      <c r="E38" s="215">
        <v>70000</v>
      </c>
      <c r="F38" s="215">
        <v>70000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</row>
    <row r="39" spans="1:12" ht="12.75">
      <c r="A39" s="386">
        <v>750</v>
      </c>
      <c r="B39" s="194"/>
      <c r="C39" s="195"/>
      <c r="D39" s="196" t="s">
        <v>215</v>
      </c>
      <c r="E39" s="197">
        <f aca="true" t="shared" si="12" ref="E39:L39">SUM(E40,E59,E65,E77,E106,E109)</f>
        <v>1381735</v>
      </c>
      <c r="F39" s="197">
        <f t="shared" si="12"/>
        <v>1375735</v>
      </c>
      <c r="G39" s="197">
        <f t="shared" si="12"/>
        <v>764282</v>
      </c>
      <c r="H39" s="197">
        <f t="shared" si="12"/>
        <v>144486</v>
      </c>
      <c r="I39" s="197">
        <f t="shared" si="12"/>
        <v>0</v>
      </c>
      <c r="J39" s="197">
        <f t="shared" si="12"/>
        <v>0</v>
      </c>
      <c r="K39" s="197">
        <f t="shared" si="12"/>
        <v>0</v>
      </c>
      <c r="L39" s="197">
        <f t="shared" si="12"/>
        <v>6000</v>
      </c>
    </row>
    <row r="40" spans="1:12" ht="12.75">
      <c r="A40" s="385"/>
      <c r="B40" s="204">
        <v>75011</v>
      </c>
      <c r="C40" s="200"/>
      <c r="D40" s="201" t="s">
        <v>216</v>
      </c>
      <c r="E40" s="202">
        <f>SUM(E41:E58)</f>
        <v>65000</v>
      </c>
      <c r="F40" s="202">
        <f aca="true" t="shared" si="13" ref="F40:L40">SUM(F41:F58)</f>
        <v>65000</v>
      </c>
      <c r="G40" s="202">
        <f t="shared" si="13"/>
        <v>38002</v>
      </c>
      <c r="H40" s="202">
        <f t="shared" si="13"/>
        <v>6452</v>
      </c>
      <c r="I40" s="202">
        <f t="shared" si="13"/>
        <v>0</v>
      </c>
      <c r="J40" s="202">
        <f t="shared" si="13"/>
        <v>0</v>
      </c>
      <c r="K40" s="202">
        <f t="shared" si="13"/>
        <v>0</v>
      </c>
      <c r="L40" s="202">
        <f t="shared" si="13"/>
        <v>0</v>
      </c>
    </row>
    <row r="41" spans="1:12" ht="12.75">
      <c r="A41" s="385"/>
      <c r="B41" s="118"/>
      <c r="C41" s="205">
        <v>4010</v>
      </c>
      <c r="D41" s="206" t="s">
        <v>311</v>
      </c>
      <c r="E41" s="207">
        <v>35554</v>
      </c>
      <c r="F41" s="207">
        <v>35554</v>
      </c>
      <c r="G41" s="207">
        <v>35554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</row>
    <row r="42" spans="1:12" ht="12.75">
      <c r="A42" s="385"/>
      <c r="B42" s="118"/>
      <c r="C42" s="209">
        <v>4040</v>
      </c>
      <c r="D42" s="210" t="s">
        <v>312</v>
      </c>
      <c r="E42" s="211">
        <v>2448</v>
      </c>
      <c r="F42" s="211">
        <v>2448</v>
      </c>
      <c r="G42" s="211">
        <v>2448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</row>
    <row r="43" spans="1:12" ht="12.75">
      <c r="A43" s="385"/>
      <c r="B43" s="118"/>
      <c r="C43" s="209">
        <v>4110</v>
      </c>
      <c r="D43" s="210" t="s">
        <v>309</v>
      </c>
      <c r="E43" s="211">
        <v>5643</v>
      </c>
      <c r="F43" s="211">
        <v>5643</v>
      </c>
      <c r="G43" s="212">
        <v>0</v>
      </c>
      <c r="H43" s="211">
        <v>5643</v>
      </c>
      <c r="I43" s="212">
        <v>0</v>
      </c>
      <c r="J43" s="212">
        <v>0</v>
      </c>
      <c r="K43" s="212">
        <v>0</v>
      </c>
      <c r="L43" s="212">
        <v>0</v>
      </c>
    </row>
    <row r="44" spans="1:12" ht="12.75">
      <c r="A44" s="385"/>
      <c r="B44" s="118"/>
      <c r="C44" s="209">
        <v>4120</v>
      </c>
      <c r="D44" s="210" t="s">
        <v>310</v>
      </c>
      <c r="E44" s="211">
        <v>809</v>
      </c>
      <c r="F44" s="211">
        <v>809</v>
      </c>
      <c r="G44" s="212">
        <v>0</v>
      </c>
      <c r="H44" s="211">
        <v>809</v>
      </c>
      <c r="I44" s="212">
        <v>0</v>
      </c>
      <c r="J44" s="212">
        <v>0</v>
      </c>
      <c r="K44" s="212">
        <v>0</v>
      </c>
      <c r="L44" s="212">
        <v>0</v>
      </c>
    </row>
    <row r="45" spans="1:12" ht="12.75">
      <c r="A45" s="385"/>
      <c r="B45" s="118"/>
      <c r="C45" s="209">
        <v>4210</v>
      </c>
      <c r="D45" s="210" t="s">
        <v>306</v>
      </c>
      <c r="E45" s="211">
        <v>3000</v>
      </c>
      <c r="F45" s="211">
        <v>3000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</row>
    <row r="46" spans="1:12" ht="12.75">
      <c r="A46" s="385"/>
      <c r="B46" s="118"/>
      <c r="C46" s="209">
        <v>4260</v>
      </c>
      <c r="D46" s="210" t="s">
        <v>313</v>
      </c>
      <c r="E46" s="211">
        <v>1200</v>
      </c>
      <c r="F46" s="211">
        <v>1200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</row>
    <row r="47" spans="1:12" ht="12.75">
      <c r="A47" s="385"/>
      <c r="B47" s="118"/>
      <c r="C47" s="209">
        <v>4270</v>
      </c>
      <c r="D47" s="210" t="s">
        <v>296</v>
      </c>
      <c r="E47" s="211">
        <v>2200</v>
      </c>
      <c r="F47" s="211">
        <v>2200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</row>
    <row r="48" spans="1:12" ht="12.75">
      <c r="A48" s="385"/>
      <c r="B48" s="118"/>
      <c r="C48" s="209">
        <v>4300</v>
      </c>
      <c r="D48" s="210" t="s">
        <v>302</v>
      </c>
      <c r="E48" s="211">
        <v>7493</v>
      </c>
      <c r="F48" s="211">
        <v>7493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</row>
    <row r="49" spans="1:12" ht="12.75">
      <c r="A49" s="385"/>
      <c r="B49" s="118"/>
      <c r="C49" s="209">
        <v>4350</v>
      </c>
      <c r="D49" s="210" t="s">
        <v>314</v>
      </c>
      <c r="E49" s="211">
        <v>150</v>
      </c>
      <c r="F49" s="211">
        <v>150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</row>
    <row r="50" spans="1:12" ht="12.75">
      <c r="A50" s="385"/>
      <c r="B50" s="118"/>
      <c r="C50" s="217">
        <v>4370</v>
      </c>
      <c r="D50" s="218" t="s">
        <v>315</v>
      </c>
      <c r="E50" s="219">
        <v>1200</v>
      </c>
      <c r="F50" s="219">
        <v>1200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0">
        <v>0</v>
      </c>
    </row>
    <row r="51" spans="1:12" ht="12.75">
      <c r="A51" s="385"/>
      <c r="B51" s="118"/>
      <c r="C51" s="225"/>
      <c r="D51" s="226" t="s">
        <v>316</v>
      </c>
      <c r="E51" s="227"/>
      <c r="F51" s="227"/>
      <c r="G51" s="228"/>
      <c r="H51" s="228"/>
      <c r="I51" s="228"/>
      <c r="J51" s="228"/>
      <c r="K51" s="228"/>
      <c r="L51" s="228"/>
    </row>
    <row r="52" spans="1:12" ht="12.75">
      <c r="A52" s="385"/>
      <c r="B52" s="118"/>
      <c r="C52" s="209">
        <v>4440</v>
      </c>
      <c r="D52" s="210" t="s">
        <v>317</v>
      </c>
      <c r="E52" s="211">
        <v>803</v>
      </c>
      <c r="F52" s="211">
        <v>803</v>
      </c>
      <c r="G52" s="212">
        <v>0</v>
      </c>
      <c r="H52" s="211">
        <v>0</v>
      </c>
      <c r="I52" s="212">
        <v>0</v>
      </c>
      <c r="J52" s="212">
        <v>0</v>
      </c>
      <c r="K52" s="212">
        <v>0</v>
      </c>
      <c r="L52" s="212">
        <v>0</v>
      </c>
    </row>
    <row r="53" spans="1:12" ht="12.75">
      <c r="A53" s="385"/>
      <c r="B53" s="118"/>
      <c r="C53" s="217">
        <v>4700</v>
      </c>
      <c r="D53" s="218" t="s">
        <v>318</v>
      </c>
      <c r="E53" s="219">
        <v>1000</v>
      </c>
      <c r="F53" s="219">
        <v>1000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</row>
    <row r="54" spans="1:12" ht="12.75">
      <c r="A54" s="385"/>
      <c r="B54" s="118"/>
      <c r="C54" s="225"/>
      <c r="D54" s="226" t="s">
        <v>319</v>
      </c>
      <c r="E54" s="227"/>
      <c r="F54" s="227"/>
      <c r="G54" s="228"/>
      <c r="H54" s="228"/>
      <c r="I54" s="228"/>
      <c r="J54" s="228"/>
      <c r="K54" s="228"/>
      <c r="L54" s="228"/>
    </row>
    <row r="55" spans="1:12" ht="12.75">
      <c r="A55" s="385"/>
      <c r="B55" s="118"/>
      <c r="C55" s="217">
        <v>4740</v>
      </c>
      <c r="D55" s="218" t="s">
        <v>320</v>
      </c>
      <c r="E55" s="219">
        <v>1500</v>
      </c>
      <c r="F55" s="219">
        <v>1500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v>0</v>
      </c>
    </row>
    <row r="56" spans="1:12" ht="12.75">
      <c r="A56" s="385"/>
      <c r="B56" s="118"/>
      <c r="C56" s="225"/>
      <c r="D56" s="226" t="s">
        <v>321</v>
      </c>
      <c r="E56" s="227"/>
      <c r="F56" s="227"/>
      <c r="G56" s="228"/>
      <c r="H56" s="228"/>
      <c r="I56" s="228"/>
      <c r="J56" s="228"/>
      <c r="K56" s="228"/>
      <c r="L56" s="228"/>
    </row>
    <row r="57" spans="1:12" ht="12.75">
      <c r="A57" s="385"/>
      <c r="B57" s="118"/>
      <c r="C57" s="217">
        <v>4750</v>
      </c>
      <c r="D57" s="218" t="s">
        <v>322</v>
      </c>
      <c r="E57" s="219">
        <v>2000</v>
      </c>
      <c r="F57" s="219">
        <v>2000</v>
      </c>
      <c r="G57" s="220">
        <v>0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</row>
    <row r="58" spans="1:12" ht="12.75">
      <c r="A58" s="385"/>
      <c r="B58" s="118"/>
      <c r="C58" s="221"/>
      <c r="D58" s="222" t="s">
        <v>323</v>
      </c>
      <c r="E58" s="223"/>
      <c r="F58" s="223"/>
      <c r="G58" s="224"/>
      <c r="H58" s="224"/>
      <c r="I58" s="224"/>
      <c r="J58" s="224"/>
      <c r="K58" s="224"/>
      <c r="L58" s="224"/>
    </row>
    <row r="59" spans="1:12" ht="12.75">
      <c r="A59" s="385"/>
      <c r="B59" s="204">
        <v>75020</v>
      </c>
      <c r="C59" s="200"/>
      <c r="D59" s="201" t="s">
        <v>220</v>
      </c>
      <c r="E59" s="202">
        <f>SUM(E60:E64)</f>
        <v>8800</v>
      </c>
      <c r="F59" s="202">
        <f aca="true" t="shared" si="14" ref="F59:L59">SUM(F60:F64)</f>
        <v>8800</v>
      </c>
      <c r="G59" s="202">
        <f t="shared" si="14"/>
        <v>4620</v>
      </c>
      <c r="H59" s="202">
        <f t="shared" si="14"/>
        <v>910</v>
      </c>
      <c r="I59" s="202">
        <f t="shared" si="14"/>
        <v>0</v>
      </c>
      <c r="J59" s="202">
        <f t="shared" si="14"/>
        <v>0</v>
      </c>
      <c r="K59" s="202">
        <f t="shared" si="14"/>
        <v>0</v>
      </c>
      <c r="L59" s="202">
        <f t="shared" si="14"/>
        <v>0</v>
      </c>
    </row>
    <row r="60" spans="1:12" ht="12.75">
      <c r="A60" s="385"/>
      <c r="B60" s="118"/>
      <c r="C60" s="205">
        <v>4010</v>
      </c>
      <c r="D60" s="206" t="s">
        <v>311</v>
      </c>
      <c r="E60" s="207">
        <v>4620</v>
      </c>
      <c r="F60" s="207">
        <v>4620</v>
      </c>
      <c r="G60" s="207">
        <v>4620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</row>
    <row r="61" spans="1:12" ht="12.75">
      <c r="A61" s="385"/>
      <c r="B61" s="118"/>
      <c r="C61" s="209">
        <v>4110</v>
      </c>
      <c r="D61" s="210" t="s">
        <v>309</v>
      </c>
      <c r="E61" s="211">
        <v>796</v>
      </c>
      <c r="F61" s="211">
        <v>796</v>
      </c>
      <c r="G61" s="212">
        <v>0</v>
      </c>
      <c r="H61" s="211">
        <v>796</v>
      </c>
      <c r="I61" s="212">
        <v>0</v>
      </c>
      <c r="J61" s="212">
        <v>0</v>
      </c>
      <c r="K61" s="212">
        <v>0</v>
      </c>
      <c r="L61" s="212">
        <v>0</v>
      </c>
    </row>
    <row r="62" spans="1:12" ht="12.75">
      <c r="A62" s="385"/>
      <c r="B62" s="118"/>
      <c r="C62" s="209">
        <v>4120</v>
      </c>
      <c r="D62" s="210" t="s">
        <v>310</v>
      </c>
      <c r="E62" s="211">
        <v>114</v>
      </c>
      <c r="F62" s="211">
        <v>114</v>
      </c>
      <c r="G62" s="212">
        <v>0</v>
      </c>
      <c r="H62" s="211">
        <v>114</v>
      </c>
      <c r="I62" s="212">
        <v>0</v>
      </c>
      <c r="J62" s="212">
        <v>0</v>
      </c>
      <c r="K62" s="212">
        <v>0</v>
      </c>
      <c r="L62" s="212">
        <v>0</v>
      </c>
    </row>
    <row r="63" spans="1:12" ht="12.75">
      <c r="A63" s="385"/>
      <c r="B63" s="118"/>
      <c r="C63" s="209">
        <v>4210</v>
      </c>
      <c r="D63" s="210" t="s">
        <v>306</v>
      </c>
      <c r="E63" s="211">
        <v>1300</v>
      </c>
      <c r="F63" s="211">
        <v>1300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</row>
    <row r="64" spans="1:12" ht="12.75">
      <c r="A64" s="385"/>
      <c r="B64" s="118"/>
      <c r="C64" s="213">
        <v>4300</v>
      </c>
      <c r="D64" s="214" t="s">
        <v>302</v>
      </c>
      <c r="E64" s="215">
        <v>1970</v>
      </c>
      <c r="F64" s="215">
        <v>1970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</row>
    <row r="65" spans="1:12" ht="12.75">
      <c r="A65" s="385"/>
      <c r="B65" s="204">
        <v>75022</v>
      </c>
      <c r="C65" s="200"/>
      <c r="D65" s="201" t="s">
        <v>324</v>
      </c>
      <c r="E65" s="202">
        <f>SUM(E66:E76)</f>
        <v>93260</v>
      </c>
      <c r="F65" s="202">
        <f aca="true" t="shared" si="15" ref="F65:L65">SUM(F66:F76)</f>
        <v>93260</v>
      </c>
      <c r="G65" s="202">
        <f t="shared" si="15"/>
        <v>0</v>
      </c>
      <c r="H65" s="202">
        <f t="shared" si="15"/>
        <v>0</v>
      </c>
      <c r="I65" s="202">
        <f t="shared" si="15"/>
        <v>0</v>
      </c>
      <c r="J65" s="202">
        <f t="shared" si="15"/>
        <v>0</v>
      </c>
      <c r="K65" s="202">
        <f t="shared" si="15"/>
        <v>0</v>
      </c>
      <c r="L65" s="202">
        <f t="shared" si="15"/>
        <v>0</v>
      </c>
    </row>
    <row r="66" spans="1:12" ht="12.75">
      <c r="A66" s="385"/>
      <c r="B66" s="118"/>
      <c r="C66" s="205">
        <v>3030</v>
      </c>
      <c r="D66" s="206" t="s">
        <v>325</v>
      </c>
      <c r="E66" s="207">
        <v>57260</v>
      </c>
      <c r="F66" s="207">
        <v>57260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</row>
    <row r="67" spans="1:12" ht="12.75">
      <c r="A67" s="385"/>
      <c r="B67" s="118"/>
      <c r="C67" s="209">
        <v>4210</v>
      </c>
      <c r="D67" s="210" t="s">
        <v>306</v>
      </c>
      <c r="E67" s="211">
        <v>4000</v>
      </c>
      <c r="F67" s="211">
        <v>4000</v>
      </c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</row>
    <row r="68" spans="1:12" ht="12.75">
      <c r="A68" s="385"/>
      <c r="B68" s="118"/>
      <c r="C68" s="209">
        <v>4270</v>
      </c>
      <c r="D68" s="210" t="s">
        <v>296</v>
      </c>
      <c r="E68" s="211">
        <v>15000</v>
      </c>
      <c r="F68" s="211">
        <v>15000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</row>
    <row r="69" spans="1:12" ht="12.75">
      <c r="A69" s="385"/>
      <c r="B69" s="118"/>
      <c r="C69" s="209">
        <v>4300</v>
      </c>
      <c r="D69" s="210" t="s">
        <v>302</v>
      </c>
      <c r="E69" s="211">
        <v>6000</v>
      </c>
      <c r="F69" s="211">
        <v>6000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</row>
    <row r="70" spans="1:12" ht="12.75">
      <c r="A70" s="385"/>
      <c r="B70" s="118"/>
      <c r="C70" s="217">
        <v>4370</v>
      </c>
      <c r="D70" s="218" t="s">
        <v>315</v>
      </c>
      <c r="E70" s="219">
        <v>2000</v>
      </c>
      <c r="F70" s="219">
        <v>2000</v>
      </c>
      <c r="G70" s="397">
        <v>0</v>
      </c>
      <c r="H70" s="220">
        <v>0</v>
      </c>
      <c r="I70" s="220">
        <v>0</v>
      </c>
      <c r="J70" s="220">
        <v>0</v>
      </c>
      <c r="K70" s="220">
        <v>0</v>
      </c>
      <c r="L70" s="220">
        <v>0</v>
      </c>
    </row>
    <row r="71" spans="1:12" ht="12.75">
      <c r="A71" s="385"/>
      <c r="B71" s="118"/>
      <c r="C71" s="225"/>
      <c r="D71" s="226" t="s">
        <v>316</v>
      </c>
      <c r="E71" s="227"/>
      <c r="F71" s="227"/>
      <c r="G71" s="398"/>
      <c r="H71" s="228"/>
      <c r="I71" s="228"/>
      <c r="J71" s="228"/>
      <c r="K71" s="228"/>
      <c r="L71" s="228"/>
    </row>
    <row r="72" spans="1:12" ht="12.75">
      <c r="A72" s="385"/>
      <c r="B72" s="118"/>
      <c r="C72" s="209">
        <v>4410</v>
      </c>
      <c r="D72" s="210" t="s">
        <v>326</v>
      </c>
      <c r="E72" s="211">
        <v>2000</v>
      </c>
      <c r="F72" s="211">
        <v>2000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</row>
    <row r="73" spans="1:12" ht="12.75">
      <c r="A73" s="385"/>
      <c r="B73" s="118"/>
      <c r="C73" s="217">
        <v>4740</v>
      </c>
      <c r="D73" s="218" t="s">
        <v>320</v>
      </c>
      <c r="E73" s="219">
        <v>4000</v>
      </c>
      <c r="F73" s="219">
        <v>4000</v>
      </c>
      <c r="G73" s="397">
        <v>0</v>
      </c>
      <c r="H73" s="220">
        <v>0</v>
      </c>
      <c r="I73" s="220">
        <v>0</v>
      </c>
      <c r="J73" s="220">
        <v>0</v>
      </c>
      <c r="K73" s="220">
        <v>0</v>
      </c>
      <c r="L73" s="220">
        <v>0</v>
      </c>
    </row>
    <row r="74" spans="1:12" ht="12.75">
      <c r="A74" s="385"/>
      <c r="B74" s="118"/>
      <c r="C74" s="225"/>
      <c r="D74" s="226" t="s">
        <v>321</v>
      </c>
      <c r="E74" s="227"/>
      <c r="F74" s="227"/>
      <c r="G74" s="398"/>
      <c r="H74" s="228"/>
      <c r="I74" s="228"/>
      <c r="J74" s="228"/>
      <c r="K74" s="228"/>
      <c r="L74" s="228"/>
    </row>
    <row r="75" spans="1:12" ht="12.75">
      <c r="A75" s="385"/>
      <c r="B75" s="118"/>
      <c r="C75" s="217">
        <v>4750</v>
      </c>
      <c r="D75" s="218" t="s">
        <v>322</v>
      </c>
      <c r="E75" s="219">
        <v>3000</v>
      </c>
      <c r="F75" s="219">
        <v>3000</v>
      </c>
      <c r="G75" s="397">
        <v>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</row>
    <row r="76" spans="1:12" ht="12.75">
      <c r="A76" s="385"/>
      <c r="B76" s="118"/>
      <c r="C76" s="221"/>
      <c r="D76" s="222" t="s">
        <v>323</v>
      </c>
      <c r="E76" s="223"/>
      <c r="F76" s="223"/>
      <c r="G76" s="313"/>
      <c r="H76" s="224"/>
      <c r="I76" s="224"/>
      <c r="J76" s="224"/>
      <c r="K76" s="224"/>
      <c r="L76" s="224"/>
    </row>
    <row r="77" spans="1:12" ht="12.75">
      <c r="A77" s="385"/>
      <c r="B77" s="204">
        <v>75023</v>
      </c>
      <c r="C77" s="200"/>
      <c r="D77" s="201" t="s">
        <v>224</v>
      </c>
      <c r="E77" s="202">
        <f>SUM(E78:E105)</f>
        <v>1201075</v>
      </c>
      <c r="F77" s="202">
        <f aca="true" t="shared" si="16" ref="F77:L77">SUM(F78:F105)</f>
        <v>1195075</v>
      </c>
      <c r="G77" s="202">
        <f t="shared" si="16"/>
        <v>721160</v>
      </c>
      <c r="H77" s="202">
        <f t="shared" si="16"/>
        <v>137124</v>
      </c>
      <c r="I77" s="202">
        <f t="shared" si="16"/>
        <v>0</v>
      </c>
      <c r="J77" s="202">
        <f t="shared" si="16"/>
        <v>0</v>
      </c>
      <c r="K77" s="202">
        <f t="shared" si="16"/>
        <v>0</v>
      </c>
      <c r="L77" s="202">
        <f t="shared" si="16"/>
        <v>6000</v>
      </c>
    </row>
    <row r="78" spans="1:12" ht="12.75">
      <c r="A78" s="385"/>
      <c r="B78" s="178"/>
      <c r="C78" s="182">
        <v>3020</v>
      </c>
      <c r="D78" s="183" t="s">
        <v>422</v>
      </c>
      <c r="E78" s="184">
        <v>1000</v>
      </c>
      <c r="F78" s="229">
        <v>1000</v>
      </c>
      <c r="G78" s="191">
        <v>0</v>
      </c>
      <c r="H78" s="191">
        <v>0</v>
      </c>
      <c r="I78" s="191">
        <v>0</v>
      </c>
      <c r="J78" s="191">
        <v>0</v>
      </c>
      <c r="K78" s="191">
        <v>0</v>
      </c>
      <c r="L78" s="191">
        <v>0</v>
      </c>
    </row>
    <row r="79" spans="1:12" ht="12.75">
      <c r="A79" s="385"/>
      <c r="B79" s="118"/>
      <c r="C79" s="209">
        <v>4010</v>
      </c>
      <c r="D79" s="210" t="s">
        <v>311</v>
      </c>
      <c r="E79" s="211">
        <v>664140</v>
      </c>
      <c r="F79" s="211">
        <v>664140</v>
      </c>
      <c r="G79" s="211">
        <v>664140</v>
      </c>
      <c r="H79" s="212">
        <v>0</v>
      </c>
      <c r="I79" s="212">
        <v>0</v>
      </c>
      <c r="J79" s="212">
        <v>0</v>
      </c>
      <c r="K79" s="212">
        <v>0</v>
      </c>
      <c r="L79" s="212">
        <v>0</v>
      </c>
    </row>
    <row r="80" spans="1:12" ht="12.75">
      <c r="A80" s="385"/>
      <c r="B80" s="118"/>
      <c r="C80" s="209">
        <v>4040</v>
      </c>
      <c r="D80" s="210" t="s">
        <v>312</v>
      </c>
      <c r="E80" s="211">
        <v>46920</v>
      </c>
      <c r="F80" s="211">
        <v>46920</v>
      </c>
      <c r="G80" s="211">
        <v>46920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</row>
    <row r="81" spans="1:12" ht="12.75">
      <c r="A81" s="385"/>
      <c r="B81" s="118"/>
      <c r="C81" s="209">
        <v>4110</v>
      </c>
      <c r="D81" s="210" t="s">
        <v>309</v>
      </c>
      <c r="E81" s="211">
        <v>119922</v>
      </c>
      <c r="F81" s="211">
        <v>119922</v>
      </c>
      <c r="G81" s="212">
        <v>0</v>
      </c>
      <c r="H81" s="211">
        <v>119922</v>
      </c>
      <c r="I81" s="212">
        <v>0</v>
      </c>
      <c r="J81" s="212">
        <v>0</v>
      </c>
      <c r="K81" s="212">
        <v>0</v>
      </c>
      <c r="L81" s="212">
        <v>0</v>
      </c>
    </row>
    <row r="82" spans="1:12" ht="12.75">
      <c r="A82" s="385"/>
      <c r="B82" s="118"/>
      <c r="C82" s="209">
        <v>4120</v>
      </c>
      <c r="D82" s="210" t="s">
        <v>310</v>
      </c>
      <c r="E82" s="211">
        <v>17202</v>
      </c>
      <c r="F82" s="211">
        <v>17202</v>
      </c>
      <c r="G82" s="212">
        <v>0</v>
      </c>
      <c r="H82" s="211">
        <v>17202</v>
      </c>
      <c r="I82" s="212">
        <v>0</v>
      </c>
      <c r="J82" s="212">
        <v>0</v>
      </c>
      <c r="K82" s="212">
        <v>0</v>
      </c>
      <c r="L82" s="212">
        <v>0</v>
      </c>
    </row>
    <row r="83" spans="1:12" ht="12.75">
      <c r="A83" s="385"/>
      <c r="B83" s="118"/>
      <c r="C83" s="209">
        <v>4170</v>
      </c>
      <c r="D83" s="210" t="s">
        <v>305</v>
      </c>
      <c r="E83" s="211">
        <v>10100</v>
      </c>
      <c r="F83" s="211">
        <v>10100</v>
      </c>
      <c r="G83" s="211">
        <v>10100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</row>
    <row r="84" spans="1:12" ht="12.75">
      <c r="A84" s="385"/>
      <c r="B84" s="118"/>
      <c r="C84" s="209">
        <v>4210</v>
      </c>
      <c r="D84" s="210" t="s">
        <v>306</v>
      </c>
      <c r="E84" s="211">
        <v>49140</v>
      </c>
      <c r="F84" s="211">
        <v>49140</v>
      </c>
      <c r="G84" s="212">
        <v>0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</row>
    <row r="85" spans="1:12" ht="12.75">
      <c r="A85" s="385"/>
      <c r="B85" s="118"/>
      <c r="C85" s="209">
        <v>4260</v>
      </c>
      <c r="D85" s="210" t="s">
        <v>313</v>
      </c>
      <c r="E85" s="211">
        <v>10000</v>
      </c>
      <c r="F85" s="211">
        <v>10000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212">
        <v>0</v>
      </c>
    </row>
    <row r="86" spans="1:12" ht="12.75">
      <c r="A86" s="385"/>
      <c r="B86" s="118"/>
      <c r="C86" s="209">
        <v>4270</v>
      </c>
      <c r="D86" s="210" t="s">
        <v>296</v>
      </c>
      <c r="E86" s="211">
        <v>62300</v>
      </c>
      <c r="F86" s="211">
        <v>62300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</row>
    <row r="87" spans="1:12" ht="12.75">
      <c r="A87" s="385"/>
      <c r="B87" s="118"/>
      <c r="C87" s="209">
        <v>4280</v>
      </c>
      <c r="D87" s="210" t="s">
        <v>327</v>
      </c>
      <c r="E87" s="211">
        <v>1000</v>
      </c>
      <c r="F87" s="211">
        <v>1000</v>
      </c>
      <c r="G87" s="212">
        <v>0</v>
      </c>
      <c r="H87" s="212">
        <v>0</v>
      </c>
      <c r="I87" s="212">
        <v>0</v>
      </c>
      <c r="J87" s="212">
        <v>0</v>
      </c>
      <c r="K87" s="212">
        <v>0</v>
      </c>
      <c r="L87" s="212">
        <v>0</v>
      </c>
    </row>
    <row r="88" spans="1:12" ht="12.75">
      <c r="A88" s="385"/>
      <c r="B88" s="118"/>
      <c r="C88" s="209">
        <v>4300</v>
      </c>
      <c r="D88" s="210" t="s">
        <v>302</v>
      </c>
      <c r="E88" s="211">
        <v>107000</v>
      </c>
      <c r="F88" s="211">
        <v>107000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</row>
    <row r="89" spans="1:12" ht="12.75">
      <c r="A89" s="385"/>
      <c r="B89" s="118"/>
      <c r="C89" s="209">
        <v>4350</v>
      </c>
      <c r="D89" s="210" t="s">
        <v>314</v>
      </c>
      <c r="E89" s="211">
        <v>4500</v>
      </c>
      <c r="F89" s="211">
        <v>4500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</row>
    <row r="90" spans="1:12" ht="12.75">
      <c r="A90" s="385"/>
      <c r="B90" s="118"/>
      <c r="C90" s="217">
        <v>4360</v>
      </c>
      <c r="D90" s="218" t="s">
        <v>315</v>
      </c>
      <c r="E90" s="219">
        <v>1800</v>
      </c>
      <c r="F90" s="219">
        <v>1800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</row>
    <row r="91" spans="1:12" ht="12.75">
      <c r="A91" s="385"/>
      <c r="B91" s="118"/>
      <c r="C91" s="225"/>
      <c r="D91" s="226" t="s">
        <v>328</v>
      </c>
      <c r="E91" s="227"/>
      <c r="F91" s="227"/>
      <c r="G91" s="228"/>
      <c r="H91" s="228"/>
      <c r="I91" s="228"/>
      <c r="J91" s="228"/>
      <c r="K91" s="228"/>
      <c r="L91" s="228"/>
    </row>
    <row r="92" spans="1:12" ht="12.75">
      <c r="A92" s="385"/>
      <c r="B92" s="118"/>
      <c r="C92" s="217">
        <v>4370</v>
      </c>
      <c r="D92" s="218" t="s">
        <v>315</v>
      </c>
      <c r="E92" s="219">
        <v>15600</v>
      </c>
      <c r="F92" s="219">
        <v>15600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</row>
    <row r="93" spans="1:12" ht="12.75">
      <c r="A93" s="385"/>
      <c r="B93" s="118"/>
      <c r="C93" s="225"/>
      <c r="D93" s="226" t="s">
        <v>316</v>
      </c>
      <c r="E93" s="227"/>
      <c r="F93" s="227"/>
      <c r="G93" s="228"/>
      <c r="H93" s="228"/>
      <c r="I93" s="228"/>
      <c r="J93" s="228"/>
      <c r="K93" s="228"/>
      <c r="L93" s="228"/>
    </row>
    <row r="94" spans="1:12" ht="12.75">
      <c r="A94" s="385"/>
      <c r="B94" s="118"/>
      <c r="C94" s="209">
        <v>4380</v>
      </c>
      <c r="D94" s="210" t="s">
        <v>329</v>
      </c>
      <c r="E94" s="211">
        <v>2000</v>
      </c>
      <c r="F94" s="211">
        <v>2000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</row>
    <row r="95" spans="1:12" ht="12.75">
      <c r="A95" s="385"/>
      <c r="B95" s="118"/>
      <c r="C95" s="209">
        <v>4410</v>
      </c>
      <c r="D95" s="210" t="s">
        <v>326</v>
      </c>
      <c r="E95" s="211">
        <v>20000</v>
      </c>
      <c r="F95" s="211">
        <v>20000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</row>
    <row r="96" spans="1:12" ht="12.75">
      <c r="A96" s="385"/>
      <c r="B96" s="118"/>
      <c r="C96" s="209">
        <v>4420</v>
      </c>
      <c r="D96" s="210" t="s">
        <v>330</v>
      </c>
      <c r="E96" s="211">
        <v>4000</v>
      </c>
      <c r="F96" s="211">
        <v>4000</v>
      </c>
      <c r="G96" s="212">
        <v>0</v>
      </c>
      <c r="H96" s="212">
        <v>0</v>
      </c>
      <c r="I96" s="212">
        <v>0</v>
      </c>
      <c r="J96" s="212">
        <v>0</v>
      </c>
      <c r="K96" s="212">
        <v>0</v>
      </c>
      <c r="L96" s="212">
        <v>0</v>
      </c>
    </row>
    <row r="97" spans="1:12" ht="12.75">
      <c r="A97" s="385"/>
      <c r="B97" s="118"/>
      <c r="C97" s="209">
        <v>4430</v>
      </c>
      <c r="D97" s="210" t="s">
        <v>303</v>
      </c>
      <c r="E97" s="211">
        <v>6000</v>
      </c>
      <c r="F97" s="211">
        <v>6000</v>
      </c>
      <c r="G97" s="212">
        <v>0</v>
      </c>
      <c r="H97" s="212">
        <v>0</v>
      </c>
      <c r="I97" s="212">
        <v>0</v>
      </c>
      <c r="J97" s="212">
        <v>0</v>
      </c>
      <c r="K97" s="212">
        <v>0</v>
      </c>
      <c r="L97" s="212">
        <v>0</v>
      </c>
    </row>
    <row r="98" spans="1:12" ht="12.75">
      <c r="A98" s="385"/>
      <c r="B98" s="118"/>
      <c r="C98" s="209">
        <v>4440</v>
      </c>
      <c r="D98" s="210" t="s">
        <v>317</v>
      </c>
      <c r="E98" s="211">
        <v>16451</v>
      </c>
      <c r="F98" s="211">
        <v>16451</v>
      </c>
      <c r="G98" s="235">
        <v>0</v>
      </c>
      <c r="H98" s="211">
        <v>0</v>
      </c>
      <c r="I98" s="212">
        <v>0</v>
      </c>
      <c r="J98" s="212">
        <v>0</v>
      </c>
      <c r="K98" s="212">
        <v>0</v>
      </c>
      <c r="L98" s="212">
        <v>0</v>
      </c>
    </row>
    <row r="99" spans="1:12" ht="12.75">
      <c r="A99" s="385"/>
      <c r="B99" s="118"/>
      <c r="C99" s="217">
        <v>4700</v>
      </c>
      <c r="D99" s="218" t="s">
        <v>318</v>
      </c>
      <c r="E99" s="219">
        <v>12000</v>
      </c>
      <c r="F99" s="219">
        <v>12000</v>
      </c>
      <c r="G99" s="220">
        <v>0</v>
      </c>
      <c r="H99" s="220">
        <v>0</v>
      </c>
      <c r="I99" s="220">
        <v>0</v>
      </c>
      <c r="J99" s="220">
        <v>0</v>
      </c>
      <c r="K99" s="220">
        <v>0</v>
      </c>
      <c r="L99" s="220">
        <v>0</v>
      </c>
    </row>
    <row r="100" spans="1:12" ht="12.75">
      <c r="A100" s="385"/>
      <c r="B100" s="118"/>
      <c r="C100" s="225"/>
      <c r="D100" s="226" t="s">
        <v>319</v>
      </c>
      <c r="E100" s="227"/>
      <c r="F100" s="227"/>
      <c r="G100" s="228"/>
      <c r="H100" s="228"/>
      <c r="I100" s="228"/>
      <c r="J100" s="228"/>
      <c r="K100" s="228"/>
      <c r="L100" s="228"/>
    </row>
    <row r="101" spans="1:12" ht="12.75">
      <c r="A101" s="385"/>
      <c r="B101" s="118"/>
      <c r="C101" s="217">
        <v>4740</v>
      </c>
      <c r="D101" s="218" t="s">
        <v>320</v>
      </c>
      <c r="E101" s="219">
        <v>9000</v>
      </c>
      <c r="F101" s="219">
        <v>9000</v>
      </c>
      <c r="G101" s="220">
        <v>0</v>
      </c>
      <c r="H101" s="220">
        <v>0</v>
      </c>
      <c r="I101" s="220">
        <v>0</v>
      </c>
      <c r="J101" s="220">
        <v>0</v>
      </c>
      <c r="K101" s="220">
        <v>0</v>
      </c>
      <c r="L101" s="220">
        <v>0</v>
      </c>
    </row>
    <row r="102" spans="1:12" ht="12.75">
      <c r="A102" s="385"/>
      <c r="B102" s="118"/>
      <c r="C102" s="225"/>
      <c r="D102" s="226" t="s">
        <v>321</v>
      </c>
      <c r="E102" s="227"/>
      <c r="F102" s="227"/>
      <c r="G102" s="228"/>
      <c r="H102" s="228"/>
      <c r="I102" s="228"/>
      <c r="J102" s="228"/>
      <c r="K102" s="228"/>
      <c r="L102" s="228"/>
    </row>
    <row r="103" spans="1:12" ht="12.75">
      <c r="A103" s="385"/>
      <c r="B103" s="118"/>
      <c r="C103" s="217">
        <v>4750</v>
      </c>
      <c r="D103" s="218" t="s">
        <v>322</v>
      </c>
      <c r="E103" s="219">
        <v>15000</v>
      </c>
      <c r="F103" s="219">
        <v>15000</v>
      </c>
      <c r="G103" s="220">
        <v>0</v>
      </c>
      <c r="H103" s="220">
        <v>0</v>
      </c>
      <c r="I103" s="220">
        <v>0</v>
      </c>
      <c r="J103" s="220"/>
      <c r="K103" s="220">
        <v>0</v>
      </c>
      <c r="L103" s="220">
        <v>0</v>
      </c>
    </row>
    <row r="104" spans="1:12" ht="12.75">
      <c r="A104" s="385"/>
      <c r="B104" s="118"/>
      <c r="C104" s="225"/>
      <c r="D104" s="226" t="s">
        <v>323</v>
      </c>
      <c r="E104" s="227"/>
      <c r="F104" s="227"/>
      <c r="G104" s="228"/>
      <c r="H104" s="228"/>
      <c r="I104" s="228"/>
      <c r="J104" s="228"/>
      <c r="K104" s="228"/>
      <c r="L104" s="228"/>
    </row>
    <row r="105" spans="1:12" ht="12.75">
      <c r="A105" s="385"/>
      <c r="B105" s="118"/>
      <c r="C105" s="213">
        <v>6060</v>
      </c>
      <c r="D105" s="214" t="s">
        <v>331</v>
      </c>
      <c r="E105" s="215">
        <v>6000</v>
      </c>
      <c r="F105" s="216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216">
        <v>6000</v>
      </c>
    </row>
    <row r="106" spans="1:12" ht="12.75">
      <c r="A106" s="385"/>
      <c r="B106" s="204">
        <v>75075</v>
      </c>
      <c r="C106" s="200"/>
      <c r="D106" s="201" t="s">
        <v>332</v>
      </c>
      <c r="E106" s="202">
        <f>SUM(E107:E108)</f>
        <v>3000</v>
      </c>
      <c r="F106" s="202">
        <f aca="true" t="shared" si="17" ref="F106:L106">SUM(F107:F108)</f>
        <v>3000</v>
      </c>
      <c r="G106" s="202">
        <f t="shared" si="17"/>
        <v>500</v>
      </c>
      <c r="H106" s="202">
        <f t="shared" si="17"/>
        <v>0</v>
      </c>
      <c r="I106" s="202">
        <f t="shared" si="17"/>
        <v>0</v>
      </c>
      <c r="J106" s="202">
        <f t="shared" si="17"/>
        <v>0</v>
      </c>
      <c r="K106" s="202">
        <f t="shared" si="17"/>
        <v>0</v>
      </c>
      <c r="L106" s="202">
        <f t="shared" si="17"/>
        <v>0</v>
      </c>
    </row>
    <row r="107" spans="1:12" ht="12.75">
      <c r="A107" s="385"/>
      <c r="B107" s="118"/>
      <c r="C107" s="205">
        <v>4170</v>
      </c>
      <c r="D107" s="206" t="s">
        <v>305</v>
      </c>
      <c r="E107" s="207">
        <v>500</v>
      </c>
      <c r="F107" s="207">
        <v>500</v>
      </c>
      <c r="G107" s="207">
        <v>500</v>
      </c>
      <c r="H107" s="208"/>
      <c r="I107" s="208"/>
      <c r="J107" s="208"/>
      <c r="K107" s="208"/>
      <c r="L107" s="208"/>
    </row>
    <row r="108" spans="1:12" ht="12.75">
      <c r="A108" s="385"/>
      <c r="B108" s="118"/>
      <c r="C108" s="213">
        <v>4300</v>
      </c>
      <c r="D108" s="214" t="s">
        <v>302</v>
      </c>
      <c r="E108" s="215">
        <v>2500</v>
      </c>
      <c r="F108" s="215">
        <v>2500</v>
      </c>
      <c r="G108" s="234"/>
      <c r="H108" s="234"/>
      <c r="I108" s="234"/>
      <c r="J108" s="234"/>
      <c r="K108" s="234"/>
      <c r="L108" s="234"/>
    </row>
    <row r="109" spans="1:12" ht="12.75">
      <c r="A109" s="385"/>
      <c r="B109" s="204">
        <v>75095</v>
      </c>
      <c r="C109" s="200"/>
      <c r="D109" s="201" t="s">
        <v>278</v>
      </c>
      <c r="E109" s="202">
        <f>SUM(E110)</f>
        <v>10600</v>
      </c>
      <c r="F109" s="202">
        <f aca="true" t="shared" si="18" ref="F109:L109">SUM(F110)</f>
        <v>10600</v>
      </c>
      <c r="G109" s="202">
        <f t="shared" si="18"/>
        <v>0</v>
      </c>
      <c r="H109" s="202">
        <f t="shared" si="18"/>
        <v>0</v>
      </c>
      <c r="I109" s="202">
        <f t="shared" si="18"/>
        <v>0</v>
      </c>
      <c r="J109" s="202">
        <f t="shared" si="18"/>
        <v>0</v>
      </c>
      <c r="K109" s="202">
        <f t="shared" si="18"/>
        <v>0</v>
      </c>
      <c r="L109" s="202">
        <f t="shared" si="18"/>
        <v>0</v>
      </c>
    </row>
    <row r="110" spans="1:12" ht="12.75">
      <c r="A110" s="385"/>
      <c r="B110" s="178"/>
      <c r="C110" s="181">
        <v>4430</v>
      </c>
      <c r="D110" s="179" t="s">
        <v>303</v>
      </c>
      <c r="E110" s="180">
        <v>10600</v>
      </c>
      <c r="F110" s="180">
        <v>10600</v>
      </c>
      <c r="G110" s="180">
        <v>0</v>
      </c>
      <c r="H110" s="180">
        <v>0</v>
      </c>
      <c r="I110" s="180">
        <v>0</v>
      </c>
      <c r="J110" s="180">
        <v>0</v>
      </c>
      <c r="K110" s="180">
        <v>0</v>
      </c>
      <c r="L110" s="180">
        <v>0</v>
      </c>
    </row>
    <row r="111" spans="1:12" ht="12.75">
      <c r="A111" s="387">
        <v>751</v>
      </c>
      <c r="B111" s="236"/>
      <c r="C111" s="237"/>
      <c r="D111" s="238" t="s">
        <v>229</v>
      </c>
      <c r="E111" s="239">
        <f>SUM(E113)</f>
        <v>876</v>
      </c>
      <c r="F111" s="239">
        <f aca="true" t="shared" si="19" ref="F111:L111">SUM(F113)</f>
        <v>876</v>
      </c>
      <c r="G111" s="239">
        <f t="shared" si="19"/>
        <v>733</v>
      </c>
      <c r="H111" s="239">
        <f t="shared" si="19"/>
        <v>143</v>
      </c>
      <c r="I111" s="239">
        <f t="shared" si="19"/>
        <v>0</v>
      </c>
      <c r="J111" s="239">
        <f t="shared" si="19"/>
        <v>0</v>
      </c>
      <c r="K111" s="239">
        <f t="shared" si="19"/>
        <v>0</v>
      </c>
      <c r="L111" s="239">
        <f t="shared" si="19"/>
        <v>0</v>
      </c>
    </row>
    <row r="112" spans="1:12" ht="12.75">
      <c r="A112" s="388"/>
      <c r="B112" s="240"/>
      <c r="C112" s="241"/>
      <c r="D112" s="242" t="s">
        <v>230</v>
      </c>
      <c r="E112" s="243"/>
      <c r="F112" s="244"/>
      <c r="G112" s="244"/>
      <c r="H112" s="244"/>
      <c r="I112" s="244"/>
      <c r="J112" s="244"/>
      <c r="K112" s="244"/>
      <c r="L112" s="244"/>
    </row>
    <row r="113" spans="1:12" ht="12.75">
      <c r="A113" s="385"/>
      <c r="B113" s="245">
        <v>75101</v>
      </c>
      <c r="C113" s="246"/>
      <c r="D113" s="247" t="s">
        <v>231</v>
      </c>
      <c r="E113" s="248">
        <f>SUM(E115:E117)</f>
        <v>876</v>
      </c>
      <c r="F113" s="248">
        <f aca="true" t="shared" si="20" ref="F113:L113">SUM(F115:F117)</f>
        <v>876</v>
      </c>
      <c r="G113" s="248">
        <f t="shared" si="20"/>
        <v>733</v>
      </c>
      <c r="H113" s="248">
        <f t="shared" si="20"/>
        <v>143</v>
      </c>
      <c r="I113" s="248">
        <f t="shared" si="20"/>
        <v>0</v>
      </c>
      <c r="J113" s="248">
        <f t="shared" si="20"/>
        <v>0</v>
      </c>
      <c r="K113" s="248">
        <f t="shared" si="20"/>
        <v>0</v>
      </c>
      <c r="L113" s="248">
        <f t="shared" si="20"/>
        <v>0</v>
      </c>
    </row>
    <row r="114" spans="1:12" ht="12.75">
      <c r="A114" s="385"/>
      <c r="B114" s="249"/>
      <c r="C114" s="253"/>
      <c r="D114" s="254" t="s">
        <v>232</v>
      </c>
      <c r="E114" s="255"/>
      <c r="F114" s="256"/>
      <c r="G114" s="256"/>
      <c r="H114" s="256"/>
      <c r="I114" s="256"/>
      <c r="J114" s="256"/>
      <c r="K114" s="256"/>
      <c r="L114" s="256"/>
    </row>
    <row r="115" spans="1:12" ht="12.75">
      <c r="A115" s="385"/>
      <c r="B115" s="118"/>
      <c r="C115" s="257">
        <v>4110</v>
      </c>
      <c r="D115" s="258" t="s">
        <v>309</v>
      </c>
      <c r="E115" s="259">
        <v>125</v>
      </c>
      <c r="F115" s="259">
        <v>125</v>
      </c>
      <c r="G115" s="260">
        <v>0</v>
      </c>
      <c r="H115" s="259">
        <v>125</v>
      </c>
      <c r="I115" s="260">
        <v>0</v>
      </c>
      <c r="J115" s="260">
        <v>0</v>
      </c>
      <c r="K115" s="260">
        <v>0</v>
      </c>
      <c r="L115" s="260">
        <v>0</v>
      </c>
    </row>
    <row r="116" spans="1:12" ht="12.75">
      <c r="A116" s="385"/>
      <c r="B116" s="118"/>
      <c r="C116" s="209">
        <v>4120</v>
      </c>
      <c r="D116" s="210" t="s">
        <v>310</v>
      </c>
      <c r="E116" s="211">
        <v>18</v>
      </c>
      <c r="F116" s="211">
        <v>18</v>
      </c>
      <c r="G116" s="212">
        <v>0</v>
      </c>
      <c r="H116" s="211">
        <v>18</v>
      </c>
      <c r="I116" s="212">
        <v>0</v>
      </c>
      <c r="J116" s="212">
        <v>0</v>
      </c>
      <c r="K116" s="212">
        <v>0</v>
      </c>
      <c r="L116" s="212">
        <v>0</v>
      </c>
    </row>
    <row r="117" spans="1:12" ht="12.75">
      <c r="A117" s="385"/>
      <c r="B117" s="118"/>
      <c r="C117" s="261">
        <v>4170</v>
      </c>
      <c r="D117" s="262" t="s">
        <v>305</v>
      </c>
      <c r="E117" s="263">
        <v>733</v>
      </c>
      <c r="F117" s="263">
        <v>733</v>
      </c>
      <c r="G117" s="263">
        <v>733</v>
      </c>
      <c r="H117" s="264">
        <v>0</v>
      </c>
      <c r="I117" s="264">
        <v>0</v>
      </c>
      <c r="J117" s="264">
        <v>0</v>
      </c>
      <c r="K117" s="264">
        <v>0</v>
      </c>
      <c r="L117" s="264">
        <v>0</v>
      </c>
    </row>
    <row r="118" spans="1:12" ht="12.75">
      <c r="A118" s="386">
        <v>754</v>
      </c>
      <c r="B118" s="194"/>
      <c r="C118" s="265"/>
      <c r="D118" s="266" t="s">
        <v>333</v>
      </c>
      <c r="E118" s="267">
        <f aca="true" t="shared" si="21" ref="E118:L118">SUM(E119,E121,E140,E144)</f>
        <v>229600</v>
      </c>
      <c r="F118" s="267">
        <f t="shared" si="21"/>
        <v>225600</v>
      </c>
      <c r="G118" s="267">
        <f t="shared" si="21"/>
        <v>34500</v>
      </c>
      <c r="H118" s="267">
        <f t="shared" si="21"/>
        <v>6300</v>
      </c>
      <c r="I118" s="267">
        <f t="shared" si="21"/>
        <v>82000</v>
      </c>
      <c r="J118" s="267">
        <f t="shared" si="21"/>
        <v>0</v>
      </c>
      <c r="K118" s="267">
        <f t="shared" si="21"/>
        <v>0</v>
      </c>
      <c r="L118" s="267">
        <f t="shared" si="21"/>
        <v>4000</v>
      </c>
    </row>
    <row r="119" spans="1:12" ht="12.75">
      <c r="A119" s="385"/>
      <c r="B119" s="204">
        <v>75403</v>
      </c>
      <c r="C119" s="200"/>
      <c r="D119" s="201" t="s">
        <v>334</v>
      </c>
      <c r="E119" s="202">
        <f>SUM(E120)</f>
        <v>1000</v>
      </c>
      <c r="F119" s="202">
        <f aca="true" t="shared" si="22" ref="F119:L119">SUM(F120)</f>
        <v>1000</v>
      </c>
      <c r="G119" s="202">
        <f t="shared" si="22"/>
        <v>0</v>
      </c>
      <c r="H119" s="202">
        <f t="shared" si="22"/>
        <v>0</v>
      </c>
      <c r="I119" s="202">
        <f t="shared" si="22"/>
        <v>0</v>
      </c>
      <c r="J119" s="202">
        <f t="shared" si="22"/>
        <v>0</v>
      </c>
      <c r="K119" s="202">
        <f t="shared" si="22"/>
        <v>0</v>
      </c>
      <c r="L119" s="202">
        <f t="shared" si="22"/>
        <v>0</v>
      </c>
    </row>
    <row r="120" spans="1:12" ht="12.75">
      <c r="A120" s="385"/>
      <c r="B120" s="178"/>
      <c r="C120" s="181">
        <v>4210</v>
      </c>
      <c r="D120" s="179" t="s">
        <v>306</v>
      </c>
      <c r="E120" s="180">
        <v>1000</v>
      </c>
      <c r="F120" s="180">
        <v>1000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</row>
    <row r="121" spans="1:12" ht="12.75">
      <c r="A121" s="385"/>
      <c r="B121" s="204">
        <v>75412</v>
      </c>
      <c r="C121" s="200"/>
      <c r="D121" s="201" t="s">
        <v>335</v>
      </c>
      <c r="E121" s="202">
        <f>SUM(E122:E139)</f>
        <v>223600</v>
      </c>
      <c r="F121" s="202">
        <f aca="true" t="shared" si="23" ref="F121:L121">SUM(F122:F139)</f>
        <v>219600</v>
      </c>
      <c r="G121" s="202">
        <f t="shared" si="23"/>
        <v>34500</v>
      </c>
      <c r="H121" s="202">
        <f t="shared" si="23"/>
        <v>6300</v>
      </c>
      <c r="I121" s="202">
        <f t="shared" si="23"/>
        <v>82000</v>
      </c>
      <c r="J121" s="202">
        <f t="shared" si="23"/>
        <v>0</v>
      </c>
      <c r="K121" s="202">
        <f t="shared" si="23"/>
        <v>0</v>
      </c>
      <c r="L121" s="202">
        <f t="shared" si="23"/>
        <v>4000</v>
      </c>
    </row>
    <row r="122" spans="1:12" ht="12.75">
      <c r="A122" s="385"/>
      <c r="B122" s="118"/>
      <c r="C122" s="271">
        <v>2820</v>
      </c>
      <c r="D122" s="272" t="s">
        <v>336</v>
      </c>
      <c r="E122" s="229">
        <v>82000</v>
      </c>
      <c r="F122" s="229">
        <v>82000</v>
      </c>
      <c r="G122" s="191">
        <v>0</v>
      </c>
      <c r="H122" s="191">
        <v>0</v>
      </c>
      <c r="I122" s="191">
        <v>82000</v>
      </c>
      <c r="J122" s="191">
        <v>0</v>
      </c>
      <c r="K122" s="191">
        <v>0</v>
      </c>
      <c r="L122" s="191">
        <v>0</v>
      </c>
    </row>
    <row r="123" spans="1:12" ht="12.75">
      <c r="A123" s="385"/>
      <c r="B123" s="118"/>
      <c r="C123" s="273"/>
      <c r="D123" s="274" t="s">
        <v>337</v>
      </c>
      <c r="E123" s="275"/>
      <c r="F123" s="233"/>
      <c r="G123" s="233"/>
      <c r="H123" s="233"/>
      <c r="I123" s="233"/>
      <c r="J123" s="233"/>
      <c r="K123" s="233"/>
      <c r="L123" s="233"/>
    </row>
    <row r="124" spans="1:12" ht="12.75">
      <c r="A124" s="385"/>
      <c r="B124" s="119"/>
      <c r="C124" s="276"/>
      <c r="D124" s="277" t="s">
        <v>338</v>
      </c>
      <c r="E124" s="278"/>
      <c r="F124" s="193"/>
      <c r="G124" s="193"/>
      <c r="H124" s="193"/>
      <c r="I124" s="193"/>
      <c r="J124" s="193"/>
      <c r="K124" s="193"/>
      <c r="L124" s="193"/>
    </row>
    <row r="125" spans="1:12" ht="12.75">
      <c r="A125" s="385"/>
      <c r="B125" s="178"/>
      <c r="C125" s="268">
        <v>3020</v>
      </c>
      <c r="D125" s="269" t="s">
        <v>422</v>
      </c>
      <c r="E125" s="270">
        <v>1600</v>
      </c>
      <c r="F125" s="279">
        <v>1600</v>
      </c>
      <c r="G125" s="191">
        <v>0</v>
      </c>
      <c r="H125" s="191">
        <v>0</v>
      </c>
      <c r="I125" s="191">
        <v>0</v>
      </c>
      <c r="J125" s="191">
        <v>0</v>
      </c>
      <c r="K125" s="191">
        <v>0</v>
      </c>
      <c r="L125" s="191">
        <v>0</v>
      </c>
    </row>
    <row r="126" spans="1:12" ht="12.75">
      <c r="A126" s="385"/>
      <c r="B126" s="118"/>
      <c r="C126" s="209">
        <v>4010</v>
      </c>
      <c r="D126" s="210" t="s">
        <v>311</v>
      </c>
      <c r="E126" s="211">
        <v>29500</v>
      </c>
      <c r="F126" s="211">
        <v>29500</v>
      </c>
      <c r="G126" s="211">
        <v>29500</v>
      </c>
      <c r="H126" s="212">
        <v>0</v>
      </c>
      <c r="I126" s="212">
        <v>0</v>
      </c>
      <c r="J126" s="212">
        <v>0</v>
      </c>
      <c r="K126" s="212">
        <v>0</v>
      </c>
      <c r="L126" s="212">
        <v>0</v>
      </c>
    </row>
    <row r="127" spans="1:12" ht="12.75">
      <c r="A127" s="385"/>
      <c r="B127" s="118"/>
      <c r="C127" s="209">
        <v>4040</v>
      </c>
      <c r="D127" s="210" t="s">
        <v>312</v>
      </c>
      <c r="E127" s="211">
        <v>2400</v>
      </c>
      <c r="F127" s="211">
        <v>2400</v>
      </c>
      <c r="G127" s="211">
        <v>2400</v>
      </c>
      <c r="H127" s="212">
        <v>0</v>
      </c>
      <c r="I127" s="212">
        <v>0</v>
      </c>
      <c r="J127" s="212">
        <v>0</v>
      </c>
      <c r="K127" s="212">
        <v>0</v>
      </c>
      <c r="L127" s="212">
        <v>0</v>
      </c>
    </row>
    <row r="128" spans="1:12" ht="12.75">
      <c r="A128" s="385"/>
      <c r="B128" s="118"/>
      <c r="C128" s="209">
        <v>4110</v>
      </c>
      <c r="D128" s="210" t="s">
        <v>309</v>
      </c>
      <c r="E128" s="211">
        <v>5500</v>
      </c>
      <c r="F128" s="211">
        <v>5500</v>
      </c>
      <c r="G128" s="212">
        <v>0</v>
      </c>
      <c r="H128" s="211">
        <v>5500</v>
      </c>
      <c r="I128" s="212">
        <v>0</v>
      </c>
      <c r="J128" s="212">
        <v>0</v>
      </c>
      <c r="K128" s="212">
        <v>0</v>
      </c>
      <c r="L128" s="212">
        <v>0</v>
      </c>
    </row>
    <row r="129" spans="1:12" ht="12.75">
      <c r="A129" s="385"/>
      <c r="B129" s="118"/>
      <c r="C129" s="209">
        <v>4120</v>
      </c>
      <c r="D129" s="210" t="s">
        <v>310</v>
      </c>
      <c r="E129" s="211">
        <v>800</v>
      </c>
      <c r="F129" s="211">
        <v>800</v>
      </c>
      <c r="G129" s="212">
        <v>0</v>
      </c>
      <c r="H129" s="211">
        <v>800</v>
      </c>
      <c r="I129" s="212">
        <v>0</v>
      </c>
      <c r="J129" s="212">
        <v>0</v>
      </c>
      <c r="K129" s="212">
        <v>0</v>
      </c>
      <c r="L129" s="212">
        <v>0</v>
      </c>
    </row>
    <row r="130" spans="1:12" ht="12.75">
      <c r="A130" s="385"/>
      <c r="B130" s="118"/>
      <c r="C130" s="209">
        <v>4170</v>
      </c>
      <c r="D130" s="210" t="s">
        <v>305</v>
      </c>
      <c r="E130" s="211">
        <v>2600</v>
      </c>
      <c r="F130" s="211">
        <v>2600</v>
      </c>
      <c r="G130" s="211">
        <v>2600</v>
      </c>
      <c r="H130" s="212">
        <v>0</v>
      </c>
      <c r="I130" s="212">
        <v>0</v>
      </c>
      <c r="J130" s="212">
        <v>0</v>
      </c>
      <c r="K130" s="212">
        <v>0</v>
      </c>
      <c r="L130" s="212">
        <v>0</v>
      </c>
    </row>
    <row r="131" spans="1:12" ht="12.75">
      <c r="A131" s="385"/>
      <c r="B131" s="118"/>
      <c r="C131" s="209">
        <v>4210</v>
      </c>
      <c r="D131" s="210" t="s">
        <v>306</v>
      </c>
      <c r="E131" s="211">
        <v>41300</v>
      </c>
      <c r="F131" s="211">
        <v>41300</v>
      </c>
      <c r="G131" s="212">
        <v>0</v>
      </c>
      <c r="H131" s="212">
        <v>0</v>
      </c>
      <c r="I131" s="212">
        <v>0</v>
      </c>
      <c r="J131" s="212">
        <v>0</v>
      </c>
      <c r="K131" s="212">
        <v>0</v>
      </c>
      <c r="L131" s="212">
        <v>0</v>
      </c>
    </row>
    <row r="132" spans="1:12" ht="12.75">
      <c r="A132" s="385"/>
      <c r="B132" s="118"/>
      <c r="C132" s="209">
        <v>4260</v>
      </c>
      <c r="D132" s="210" t="s">
        <v>313</v>
      </c>
      <c r="E132" s="211">
        <v>6500</v>
      </c>
      <c r="F132" s="211">
        <v>6500</v>
      </c>
      <c r="G132" s="212">
        <v>0</v>
      </c>
      <c r="H132" s="212">
        <v>0</v>
      </c>
      <c r="I132" s="212">
        <v>0</v>
      </c>
      <c r="J132" s="212">
        <v>0</v>
      </c>
      <c r="K132" s="212">
        <v>0</v>
      </c>
      <c r="L132" s="212">
        <v>0</v>
      </c>
    </row>
    <row r="133" spans="1:12" ht="12.75">
      <c r="A133" s="385"/>
      <c r="B133" s="118"/>
      <c r="C133" s="209">
        <v>4270</v>
      </c>
      <c r="D133" s="210" t="s">
        <v>296</v>
      </c>
      <c r="E133" s="211">
        <v>29600</v>
      </c>
      <c r="F133" s="211">
        <v>29600</v>
      </c>
      <c r="G133" s="212">
        <v>0</v>
      </c>
      <c r="H133" s="212">
        <v>0</v>
      </c>
      <c r="I133" s="212">
        <v>0</v>
      </c>
      <c r="J133" s="212">
        <v>0</v>
      </c>
      <c r="K133" s="212">
        <v>0</v>
      </c>
      <c r="L133" s="212">
        <v>0</v>
      </c>
    </row>
    <row r="134" spans="1:12" ht="12.75">
      <c r="A134" s="385"/>
      <c r="B134" s="118"/>
      <c r="C134" s="209">
        <v>4280</v>
      </c>
      <c r="D134" s="210" t="s">
        <v>327</v>
      </c>
      <c r="E134" s="211">
        <v>1800</v>
      </c>
      <c r="F134" s="211">
        <v>1800</v>
      </c>
      <c r="G134" s="212">
        <v>0</v>
      </c>
      <c r="H134" s="212">
        <v>0</v>
      </c>
      <c r="I134" s="212">
        <v>0</v>
      </c>
      <c r="J134" s="212">
        <v>0</v>
      </c>
      <c r="K134" s="212">
        <v>0</v>
      </c>
      <c r="L134" s="212">
        <v>0</v>
      </c>
    </row>
    <row r="135" spans="1:12" ht="12.75">
      <c r="A135" s="385"/>
      <c r="B135" s="118"/>
      <c r="C135" s="209">
        <v>4300</v>
      </c>
      <c r="D135" s="210" t="s">
        <v>302</v>
      </c>
      <c r="E135" s="211">
        <v>6000</v>
      </c>
      <c r="F135" s="211">
        <v>6000</v>
      </c>
      <c r="G135" s="212">
        <v>0</v>
      </c>
      <c r="H135" s="212">
        <v>0</v>
      </c>
      <c r="I135" s="212">
        <v>0</v>
      </c>
      <c r="J135" s="212">
        <v>0</v>
      </c>
      <c r="K135" s="212">
        <v>0</v>
      </c>
      <c r="L135" s="212">
        <v>0</v>
      </c>
    </row>
    <row r="136" spans="1:12" ht="12.75">
      <c r="A136" s="385"/>
      <c r="B136" s="118"/>
      <c r="C136" s="209">
        <v>4410</v>
      </c>
      <c r="D136" s="210" t="s">
        <v>326</v>
      </c>
      <c r="E136" s="211">
        <v>1200</v>
      </c>
      <c r="F136" s="211">
        <v>1200</v>
      </c>
      <c r="G136" s="212">
        <v>0</v>
      </c>
      <c r="H136" s="212">
        <v>0</v>
      </c>
      <c r="I136" s="212">
        <v>0</v>
      </c>
      <c r="J136" s="212">
        <v>0</v>
      </c>
      <c r="K136" s="212">
        <v>0</v>
      </c>
      <c r="L136" s="212">
        <v>0</v>
      </c>
    </row>
    <row r="137" spans="1:12" ht="12.75">
      <c r="A137" s="385"/>
      <c r="B137" s="118"/>
      <c r="C137" s="209">
        <v>4430</v>
      </c>
      <c r="D137" s="210" t="s">
        <v>303</v>
      </c>
      <c r="E137" s="211">
        <v>7500</v>
      </c>
      <c r="F137" s="211">
        <v>7500</v>
      </c>
      <c r="G137" s="212">
        <v>0</v>
      </c>
      <c r="H137" s="212">
        <v>0</v>
      </c>
      <c r="I137" s="212">
        <v>0</v>
      </c>
      <c r="J137" s="212">
        <v>0</v>
      </c>
      <c r="K137" s="212">
        <v>0</v>
      </c>
      <c r="L137" s="212">
        <v>0</v>
      </c>
    </row>
    <row r="138" spans="1:12" ht="12.75">
      <c r="A138" s="385"/>
      <c r="B138" s="118"/>
      <c r="C138" s="209">
        <v>4440</v>
      </c>
      <c r="D138" s="210" t="s">
        <v>317</v>
      </c>
      <c r="E138" s="211">
        <v>1300</v>
      </c>
      <c r="F138" s="211">
        <v>1300</v>
      </c>
      <c r="G138" s="212">
        <v>0</v>
      </c>
      <c r="H138" s="212">
        <v>0</v>
      </c>
      <c r="I138" s="212">
        <v>0</v>
      </c>
      <c r="J138" s="212">
        <v>0</v>
      </c>
      <c r="K138" s="212">
        <v>0</v>
      </c>
      <c r="L138" s="212">
        <v>0</v>
      </c>
    </row>
    <row r="139" spans="1:12" ht="12.75">
      <c r="A139" s="385"/>
      <c r="B139" s="118"/>
      <c r="C139" s="213">
        <v>6060</v>
      </c>
      <c r="D139" s="214" t="s">
        <v>331</v>
      </c>
      <c r="E139" s="215">
        <v>4000</v>
      </c>
      <c r="F139" s="234">
        <v>0</v>
      </c>
      <c r="G139" s="234">
        <v>0</v>
      </c>
      <c r="H139" s="234">
        <v>0</v>
      </c>
      <c r="I139" s="234">
        <v>0</v>
      </c>
      <c r="J139" s="234">
        <v>0</v>
      </c>
      <c r="K139" s="234">
        <v>0</v>
      </c>
      <c r="L139" s="234">
        <v>4000</v>
      </c>
    </row>
    <row r="140" spans="1:12" ht="12.75">
      <c r="A140" s="385"/>
      <c r="B140" s="204">
        <v>75414</v>
      </c>
      <c r="C140" s="200"/>
      <c r="D140" s="201" t="s">
        <v>339</v>
      </c>
      <c r="E140" s="202">
        <f>SUM(E141:E143)</f>
        <v>2000</v>
      </c>
      <c r="F140" s="202">
        <f aca="true" t="shared" si="24" ref="F140:L140">SUM(F141:F143)</f>
        <v>2000</v>
      </c>
      <c r="G140" s="202">
        <f t="shared" si="24"/>
        <v>0</v>
      </c>
      <c r="H140" s="202">
        <f t="shared" si="24"/>
        <v>0</v>
      </c>
      <c r="I140" s="202">
        <f t="shared" si="24"/>
        <v>0</v>
      </c>
      <c r="J140" s="202">
        <f t="shared" si="24"/>
        <v>0</v>
      </c>
      <c r="K140" s="202">
        <f t="shared" si="24"/>
        <v>0</v>
      </c>
      <c r="L140" s="202">
        <f t="shared" si="24"/>
        <v>0</v>
      </c>
    </row>
    <row r="141" spans="1:12" ht="12.75">
      <c r="A141" s="385"/>
      <c r="B141" s="118"/>
      <c r="C141" s="205">
        <v>4210</v>
      </c>
      <c r="D141" s="206" t="s">
        <v>306</v>
      </c>
      <c r="E141" s="207">
        <v>1000</v>
      </c>
      <c r="F141" s="207">
        <v>1000</v>
      </c>
      <c r="G141" s="208">
        <v>0</v>
      </c>
      <c r="H141" s="208">
        <v>0</v>
      </c>
      <c r="I141" s="208">
        <v>0</v>
      </c>
      <c r="J141" s="208">
        <v>0</v>
      </c>
      <c r="K141" s="208">
        <v>0</v>
      </c>
      <c r="L141" s="208">
        <v>0</v>
      </c>
    </row>
    <row r="142" spans="1:12" ht="12.75">
      <c r="A142" s="385"/>
      <c r="B142" s="118"/>
      <c r="C142" s="209">
        <v>4270</v>
      </c>
      <c r="D142" s="210" t="s">
        <v>296</v>
      </c>
      <c r="E142" s="211">
        <v>700</v>
      </c>
      <c r="F142" s="211">
        <v>700</v>
      </c>
      <c r="G142" s="212">
        <v>0</v>
      </c>
      <c r="H142" s="212">
        <v>0</v>
      </c>
      <c r="I142" s="212">
        <v>0</v>
      </c>
      <c r="J142" s="212">
        <v>0</v>
      </c>
      <c r="K142" s="212">
        <v>0</v>
      </c>
      <c r="L142" s="212">
        <v>0</v>
      </c>
    </row>
    <row r="143" spans="1:12" ht="12.75">
      <c r="A143" s="385"/>
      <c r="B143" s="118"/>
      <c r="C143" s="213">
        <v>4300</v>
      </c>
      <c r="D143" s="214" t="s">
        <v>302</v>
      </c>
      <c r="E143" s="215">
        <v>300</v>
      </c>
      <c r="F143" s="215">
        <v>300</v>
      </c>
      <c r="G143" s="234">
        <v>0</v>
      </c>
      <c r="H143" s="234">
        <v>0</v>
      </c>
      <c r="I143" s="234">
        <v>0</v>
      </c>
      <c r="J143" s="234">
        <v>0</v>
      </c>
      <c r="K143" s="234">
        <v>0</v>
      </c>
      <c r="L143" s="234">
        <v>0</v>
      </c>
    </row>
    <row r="144" spans="1:12" ht="12.75">
      <c r="A144" s="385"/>
      <c r="B144" s="204">
        <v>75495</v>
      </c>
      <c r="C144" s="200"/>
      <c r="D144" s="201" t="s">
        <v>278</v>
      </c>
      <c r="E144" s="202">
        <f>SUM(E145)</f>
        <v>3000</v>
      </c>
      <c r="F144" s="202">
        <f aca="true" t="shared" si="25" ref="F144:L144">SUM(F145)</f>
        <v>3000</v>
      </c>
      <c r="G144" s="202">
        <f t="shared" si="25"/>
        <v>0</v>
      </c>
      <c r="H144" s="202">
        <f t="shared" si="25"/>
        <v>0</v>
      </c>
      <c r="I144" s="202">
        <f t="shared" si="25"/>
        <v>0</v>
      </c>
      <c r="J144" s="202">
        <f t="shared" si="25"/>
        <v>0</v>
      </c>
      <c r="K144" s="202">
        <f t="shared" si="25"/>
        <v>0</v>
      </c>
      <c r="L144" s="202">
        <f t="shared" si="25"/>
        <v>0</v>
      </c>
    </row>
    <row r="145" spans="1:12" ht="12.75">
      <c r="A145" s="389"/>
      <c r="B145" s="280"/>
      <c r="C145" s="281">
        <v>4300</v>
      </c>
      <c r="D145" s="272" t="s">
        <v>302</v>
      </c>
      <c r="E145" s="229">
        <v>3000</v>
      </c>
      <c r="F145" s="229">
        <v>3000</v>
      </c>
      <c r="G145" s="191">
        <v>0</v>
      </c>
      <c r="H145" s="191">
        <v>0</v>
      </c>
      <c r="I145" s="191">
        <v>0</v>
      </c>
      <c r="J145" s="191">
        <v>0</v>
      </c>
      <c r="K145" s="191">
        <v>0</v>
      </c>
      <c r="L145" s="191">
        <v>0</v>
      </c>
    </row>
    <row r="146" spans="1:12" ht="12.75">
      <c r="A146" s="285">
        <v>756</v>
      </c>
      <c r="B146" s="286"/>
      <c r="C146" s="287"/>
      <c r="D146" s="288" t="s">
        <v>233</v>
      </c>
      <c r="E146" s="289">
        <f>SUM(E149)</f>
        <v>27000</v>
      </c>
      <c r="F146" s="289">
        <f aca="true" t="shared" si="26" ref="F146:L146">SUM(F149)</f>
        <v>27000</v>
      </c>
      <c r="G146" s="289">
        <f t="shared" si="26"/>
        <v>16000</v>
      </c>
      <c r="H146" s="289">
        <f t="shared" si="26"/>
        <v>0</v>
      </c>
      <c r="I146" s="289">
        <f t="shared" si="26"/>
        <v>0</v>
      </c>
      <c r="J146" s="289">
        <f t="shared" si="26"/>
        <v>0</v>
      </c>
      <c r="K146" s="289">
        <f t="shared" si="26"/>
        <v>0</v>
      </c>
      <c r="L146" s="289">
        <f t="shared" si="26"/>
        <v>0</v>
      </c>
    </row>
    <row r="147" spans="1:12" ht="12.75">
      <c r="A147" s="290"/>
      <c r="B147" s="291"/>
      <c r="C147" s="292"/>
      <c r="D147" s="293" t="s">
        <v>234</v>
      </c>
      <c r="E147" s="294"/>
      <c r="F147" s="295"/>
      <c r="G147" s="295"/>
      <c r="H147" s="295"/>
      <c r="I147" s="295"/>
      <c r="J147" s="295"/>
      <c r="K147" s="295"/>
      <c r="L147" s="295"/>
    </row>
    <row r="148" spans="1:12" ht="12.75">
      <c r="A148" s="296"/>
      <c r="B148" s="297"/>
      <c r="C148" s="298"/>
      <c r="D148" s="299" t="s">
        <v>235</v>
      </c>
      <c r="E148" s="300"/>
      <c r="F148" s="301"/>
      <c r="G148" s="301"/>
      <c r="H148" s="301"/>
      <c r="I148" s="301"/>
      <c r="J148" s="301"/>
      <c r="K148" s="301"/>
      <c r="L148" s="301"/>
    </row>
    <row r="149" spans="1:12" ht="12.75">
      <c r="A149" s="390"/>
      <c r="B149" s="303">
        <v>75647</v>
      </c>
      <c r="C149" s="304"/>
      <c r="D149" s="305" t="s">
        <v>340</v>
      </c>
      <c r="E149" s="306">
        <f>SUM(E151:E152)</f>
        <v>27000</v>
      </c>
      <c r="F149" s="306">
        <f aca="true" t="shared" si="27" ref="F149:L149">SUM(F151:F152)</f>
        <v>27000</v>
      </c>
      <c r="G149" s="306">
        <f t="shared" si="27"/>
        <v>16000</v>
      </c>
      <c r="H149" s="306">
        <f t="shared" si="27"/>
        <v>0</v>
      </c>
      <c r="I149" s="306">
        <f t="shared" si="27"/>
        <v>0</v>
      </c>
      <c r="J149" s="306">
        <f t="shared" si="27"/>
        <v>0</v>
      </c>
      <c r="K149" s="306">
        <f t="shared" si="27"/>
        <v>0</v>
      </c>
      <c r="L149" s="306">
        <f t="shared" si="27"/>
        <v>0</v>
      </c>
    </row>
    <row r="150" spans="1:12" ht="12.75">
      <c r="A150" s="385"/>
      <c r="B150" s="307"/>
      <c r="C150" s="308"/>
      <c r="D150" s="309" t="s">
        <v>341</v>
      </c>
      <c r="E150" s="255"/>
      <c r="F150" s="256"/>
      <c r="G150" s="256"/>
      <c r="H150" s="256"/>
      <c r="I150" s="256"/>
      <c r="J150" s="256"/>
      <c r="K150" s="256"/>
      <c r="L150" s="256"/>
    </row>
    <row r="151" spans="1:12" ht="12.75">
      <c r="A151" s="385"/>
      <c r="B151" s="302"/>
      <c r="C151" s="205">
        <v>4100</v>
      </c>
      <c r="D151" s="206" t="s">
        <v>342</v>
      </c>
      <c r="E151" s="207">
        <v>16000</v>
      </c>
      <c r="F151" s="207">
        <v>16000</v>
      </c>
      <c r="G151" s="208">
        <v>16000</v>
      </c>
      <c r="H151" s="208">
        <v>0</v>
      </c>
      <c r="I151" s="208">
        <v>0</v>
      </c>
      <c r="J151" s="208">
        <v>0</v>
      </c>
      <c r="K151" s="208">
        <v>0</v>
      </c>
      <c r="L151" s="208">
        <v>0</v>
      </c>
    </row>
    <row r="152" spans="1:12" ht="12.75">
      <c r="A152" s="385"/>
      <c r="B152" s="121"/>
      <c r="C152" s="213">
        <v>4430</v>
      </c>
      <c r="D152" s="214" t="s">
        <v>303</v>
      </c>
      <c r="E152" s="215">
        <v>11000</v>
      </c>
      <c r="F152" s="215">
        <v>11000</v>
      </c>
      <c r="G152" s="216">
        <v>0</v>
      </c>
      <c r="H152" s="216">
        <v>0</v>
      </c>
      <c r="I152" s="216">
        <v>0</v>
      </c>
      <c r="J152" s="216">
        <v>0</v>
      </c>
      <c r="K152" s="216">
        <v>0</v>
      </c>
      <c r="L152" s="216">
        <v>0</v>
      </c>
    </row>
    <row r="153" spans="1:12" ht="12.75">
      <c r="A153" s="391">
        <v>757</v>
      </c>
      <c r="B153" s="240"/>
      <c r="C153" s="241"/>
      <c r="D153" s="242" t="s">
        <v>343</v>
      </c>
      <c r="E153" s="310">
        <f>SUM(E154)</f>
        <v>66500</v>
      </c>
      <c r="F153" s="310">
        <f aca="true" t="shared" si="28" ref="F153:L153">SUM(F154)</f>
        <v>66500</v>
      </c>
      <c r="G153" s="310">
        <f t="shared" si="28"/>
        <v>0</v>
      </c>
      <c r="H153" s="310">
        <f t="shared" si="28"/>
        <v>0</v>
      </c>
      <c r="I153" s="310">
        <f t="shared" si="28"/>
        <v>0</v>
      </c>
      <c r="J153" s="310">
        <f t="shared" si="28"/>
        <v>66500</v>
      </c>
      <c r="K153" s="310">
        <f t="shared" si="28"/>
        <v>0</v>
      </c>
      <c r="L153" s="310">
        <f t="shared" si="28"/>
        <v>0</v>
      </c>
    </row>
    <row r="154" spans="1:12" ht="12.75">
      <c r="A154" s="385"/>
      <c r="B154" s="245">
        <v>75702</v>
      </c>
      <c r="C154" s="246"/>
      <c r="D154" s="247" t="s">
        <v>344</v>
      </c>
      <c r="E154" s="248">
        <f>SUM(E156)</f>
        <v>66500</v>
      </c>
      <c r="F154" s="248">
        <f aca="true" t="shared" si="29" ref="F154:L154">SUM(F156)</f>
        <v>66500</v>
      </c>
      <c r="G154" s="248">
        <f t="shared" si="29"/>
        <v>0</v>
      </c>
      <c r="H154" s="248">
        <f t="shared" si="29"/>
        <v>0</v>
      </c>
      <c r="I154" s="248">
        <f t="shared" si="29"/>
        <v>0</v>
      </c>
      <c r="J154" s="248">
        <f t="shared" si="29"/>
        <v>66500</v>
      </c>
      <c r="K154" s="248">
        <f t="shared" si="29"/>
        <v>0</v>
      </c>
      <c r="L154" s="248">
        <f t="shared" si="29"/>
        <v>0</v>
      </c>
    </row>
    <row r="155" spans="1:12" ht="12.75">
      <c r="A155" s="385"/>
      <c r="B155" s="249"/>
      <c r="C155" s="250"/>
      <c r="D155" s="251" t="s">
        <v>345</v>
      </c>
      <c r="E155" s="252"/>
      <c r="F155" s="311"/>
      <c r="G155" s="311"/>
      <c r="H155" s="311"/>
      <c r="I155" s="311"/>
      <c r="J155" s="311"/>
      <c r="K155" s="311"/>
      <c r="L155" s="311"/>
    </row>
    <row r="156" spans="1:12" ht="12.75">
      <c r="A156" s="385"/>
      <c r="B156" s="282"/>
      <c r="C156" s="268">
        <v>8070</v>
      </c>
      <c r="D156" s="269" t="s">
        <v>346</v>
      </c>
      <c r="E156" s="270">
        <v>66500</v>
      </c>
      <c r="F156" s="270">
        <v>66500</v>
      </c>
      <c r="G156" s="233">
        <v>0</v>
      </c>
      <c r="H156" s="233">
        <v>0</v>
      </c>
      <c r="I156" s="233">
        <v>0</v>
      </c>
      <c r="J156" s="312">
        <v>66500</v>
      </c>
      <c r="K156" s="233">
        <v>0</v>
      </c>
      <c r="L156" s="233">
        <v>0</v>
      </c>
    </row>
    <row r="157" spans="1:12" ht="12.75">
      <c r="A157" s="385"/>
      <c r="B157" s="178"/>
      <c r="C157" s="185"/>
      <c r="D157" s="186" t="s">
        <v>347</v>
      </c>
      <c r="E157" s="187"/>
      <c r="F157" s="313"/>
      <c r="G157" s="224"/>
      <c r="H157" s="224"/>
      <c r="I157" s="224"/>
      <c r="J157" s="224"/>
      <c r="K157" s="224"/>
      <c r="L157" s="224"/>
    </row>
    <row r="158" spans="1:12" ht="12.75">
      <c r="A158" s="391">
        <v>758</v>
      </c>
      <c r="B158" s="236"/>
      <c r="C158" s="237"/>
      <c r="D158" s="238" t="s">
        <v>264</v>
      </c>
      <c r="E158" s="239">
        <f>SUM(E159,E161)</f>
        <v>122100</v>
      </c>
      <c r="F158" s="239">
        <f aca="true" t="shared" si="30" ref="F158:L158">SUM(F159,F161)</f>
        <v>122100</v>
      </c>
      <c r="G158" s="239">
        <f t="shared" si="30"/>
        <v>0</v>
      </c>
      <c r="H158" s="239">
        <f t="shared" si="30"/>
        <v>0</v>
      </c>
      <c r="I158" s="239">
        <f t="shared" si="30"/>
        <v>0</v>
      </c>
      <c r="J158" s="239">
        <f t="shared" si="30"/>
        <v>0</v>
      </c>
      <c r="K158" s="239">
        <f t="shared" si="30"/>
        <v>0</v>
      </c>
      <c r="L158" s="239">
        <f t="shared" si="30"/>
        <v>0</v>
      </c>
    </row>
    <row r="159" spans="1:12" ht="12.75">
      <c r="A159" s="390"/>
      <c r="B159" s="204">
        <v>75814</v>
      </c>
      <c r="C159" s="200"/>
      <c r="D159" s="201" t="s">
        <v>269</v>
      </c>
      <c r="E159" s="202">
        <f>SUM(E160)</f>
        <v>100</v>
      </c>
      <c r="F159" s="202">
        <f aca="true" t="shared" si="31" ref="F159:L159">SUM(F160)</f>
        <v>100</v>
      </c>
      <c r="G159" s="202">
        <f t="shared" si="31"/>
        <v>0</v>
      </c>
      <c r="H159" s="202">
        <f t="shared" si="31"/>
        <v>0</v>
      </c>
      <c r="I159" s="202">
        <f t="shared" si="31"/>
        <v>0</v>
      </c>
      <c r="J159" s="202">
        <f t="shared" si="31"/>
        <v>0</v>
      </c>
      <c r="K159" s="202">
        <f t="shared" si="31"/>
        <v>0</v>
      </c>
      <c r="L159" s="202">
        <f t="shared" si="31"/>
        <v>0</v>
      </c>
    </row>
    <row r="160" spans="1:12" ht="12.75">
      <c r="A160" s="385"/>
      <c r="B160" s="283"/>
      <c r="C160" s="320">
        <v>4300</v>
      </c>
      <c r="D160" s="274" t="s">
        <v>302</v>
      </c>
      <c r="E160" s="312">
        <v>100</v>
      </c>
      <c r="F160" s="312">
        <v>100</v>
      </c>
      <c r="G160" s="233">
        <v>0</v>
      </c>
      <c r="H160" s="233">
        <v>0</v>
      </c>
      <c r="I160" s="233">
        <v>0</v>
      </c>
      <c r="J160" s="233">
        <v>0</v>
      </c>
      <c r="K160" s="233">
        <v>0</v>
      </c>
      <c r="L160" s="233">
        <v>0</v>
      </c>
    </row>
    <row r="161" spans="1:12" ht="12.75">
      <c r="A161" s="385"/>
      <c r="B161" s="204">
        <v>75818</v>
      </c>
      <c r="C161" s="200"/>
      <c r="D161" s="201" t="s">
        <v>348</v>
      </c>
      <c r="E161" s="202">
        <f>SUM(E162)</f>
        <v>122000</v>
      </c>
      <c r="F161" s="202">
        <f aca="true" t="shared" si="32" ref="F161:L161">SUM(F162)</f>
        <v>122000</v>
      </c>
      <c r="G161" s="202">
        <f t="shared" si="32"/>
        <v>0</v>
      </c>
      <c r="H161" s="202">
        <f t="shared" si="32"/>
        <v>0</v>
      </c>
      <c r="I161" s="202">
        <f t="shared" si="32"/>
        <v>0</v>
      </c>
      <c r="J161" s="202">
        <f t="shared" si="32"/>
        <v>0</v>
      </c>
      <c r="K161" s="202">
        <f t="shared" si="32"/>
        <v>0</v>
      </c>
      <c r="L161" s="202">
        <f t="shared" si="32"/>
        <v>0</v>
      </c>
    </row>
    <row r="162" spans="1:12" ht="12.75">
      <c r="A162" s="389"/>
      <c r="B162" s="283"/>
      <c r="C162" s="320">
        <v>4810</v>
      </c>
      <c r="D162" s="274" t="s">
        <v>349</v>
      </c>
      <c r="E162" s="312">
        <v>122000</v>
      </c>
      <c r="F162" s="312">
        <v>122000</v>
      </c>
      <c r="G162" s="233">
        <v>0</v>
      </c>
      <c r="H162" s="233">
        <v>0</v>
      </c>
      <c r="I162" s="233">
        <v>0</v>
      </c>
      <c r="J162" s="233">
        <v>0</v>
      </c>
      <c r="K162" s="233">
        <v>0</v>
      </c>
      <c r="L162" s="233">
        <v>0</v>
      </c>
    </row>
    <row r="163" spans="1:12" ht="12.75">
      <c r="A163" s="391">
        <v>801</v>
      </c>
      <c r="B163" s="236"/>
      <c r="C163" s="237"/>
      <c r="D163" s="238" t="s">
        <v>272</v>
      </c>
      <c r="E163" s="239">
        <f aca="true" t="shared" si="33" ref="E163:L163">SUM(E164,E191,E209,E211,E234,E239,E243)</f>
        <v>4510285</v>
      </c>
      <c r="F163" s="239">
        <f t="shared" si="33"/>
        <v>4274285</v>
      </c>
      <c r="G163" s="239">
        <f t="shared" si="33"/>
        <v>2375953</v>
      </c>
      <c r="H163" s="239">
        <f t="shared" si="33"/>
        <v>489389</v>
      </c>
      <c r="I163" s="239">
        <f t="shared" si="33"/>
        <v>375482</v>
      </c>
      <c r="J163" s="239">
        <f t="shared" si="33"/>
        <v>0</v>
      </c>
      <c r="K163" s="239">
        <f t="shared" si="33"/>
        <v>0</v>
      </c>
      <c r="L163" s="239">
        <f t="shared" si="33"/>
        <v>236000</v>
      </c>
    </row>
    <row r="164" spans="1:12" ht="12.75">
      <c r="A164" s="390"/>
      <c r="B164" s="204">
        <v>80101</v>
      </c>
      <c r="C164" s="200"/>
      <c r="D164" s="201" t="s">
        <v>273</v>
      </c>
      <c r="E164" s="202">
        <f>SUM(E165:E190)</f>
        <v>2357876</v>
      </c>
      <c r="F164" s="202">
        <f aca="true" t="shared" si="34" ref="F164:L164">SUM(F165:F190)</f>
        <v>2177876</v>
      </c>
      <c r="G164" s="202">
        <f t="shared" si="34"/>
        <v>1448045</v>
      </c>
      <c r="H164" s="202">
        <f t="shared" si="34"/>
        <v>298945</v>
      </c>
      <c r="I164" s="202">
        <f t="shared" si="34"/>
        <v>0</v>
      </c>
      <c r="J164" s="202">
        <f t="shared" si="34"/>
        <v>0</v>
      </c>
      <c r="K164" s="202">
        <f t="shared" si="34"/>
        <v>0</v>
      </c>
      <c r="L164" s="202">
        <f t="shared" si="34"/>
        <v>180000</v>
      </c>
    </row>
    <row r="165" spans="1:12" ht="12.75">
      <c r="A165" s="385"/>
      <c r="B165" s="282"/>
      <c r="C165" s="268">
        <v>3020</v>
      </c>
      <c r="D165" s="269" t="s">
        <v>422</v>
      </c>
      <c r="E165" s="270">
        <v>94258</v>
      </c>
      <c r="F165" s="270">
        <v>94258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</row>
    <row r="166" spans="1:12" ht="12.75">
      <c r="A166" s="385"/>
      <c r="B166" s="118"/>
      <c r="C166" s="209">
        <v>4010</v>
      </c>
      <c r="D166" s="210" t="s">
        <v>311</v>
      </c>
      <c r="E166" s="211">
        <v>1340298</v>
      </c>
      <c r="F166" s="211">
        <v>1340298</v>
      </c>
      <c r="G166" s="211">
        <v>1340298</v>
      </c>
      <c r="H166" s="212">
        <v>0</v>
      </c>
      <c r="I166" s="212">
        <v>0</v>
      </c>
      <c r="J166" s="212">
        <v>0</v>
      </c>
      <c r="K166" s="212">
        <v>0</v>
      </c>
      <c r="L166" s="212">
        <v>0</v>
      </c>
    </row>
    <row r="167" spans="1:12" ht="12.75">
      <c r="A167" s="385"/>
      <c r="B167" s="118"/>
      <c r="C167" s="209">
        <v>4040</v>
      </c>
      <c r="D167" s="210" t="s">
        <v>312</v>
      </c>
      <c r="E167" s="211">
        <v>106247</v>
      </c>
      <c r="F167" s="211">
        <v>106247</v>
      </c>
      <c r="G167" s="211">
        <v>106247</v>
      </c>
      <c r="H167" s="212">
        <v>0</v>
      </c>
      <c r="I167" s="212">
        <v>0</v>
      </c>
      <c r="J167" s="212">
        <v>0</v>
      </c>
      <c r="K167" s="212">
        <v>0</v>
      </c>
      <c r="L167" s="212">
        <v>0</v>
      </c>
    </row>
    <row r="168" spans="1:12" ht="12.75">
      <c r="A168" s="385"/>
      <c r="B168" s="118"/>
      <c r="C168" s="209">
        <v>4110</v>
      </c>
      <c r="D168" s="210" t="s">
        <v>309</v>
      </c>
      <c r="E168" s="211">
        <v>262906</v>
      </c>
      <c r="F168" s="211">
        <v>262906</v>
      </c>
      <c r="G168" s="212">
        <v>0</v>
      </c>
      <c r="H168" s="211">
        <v>262906</v>
      </c>
      <c r="I168" s="212">
        <v>0</v>
      </c>
      <c r="J168" s="212">
        <v>0</v>
      </c>
      <c r="K168" s="212">
        <v>0</v>
      </c>
      <c r="L168" s="212">
        <v>0</v>
      </c>
    </row>
    <row r="169" spans="1:12" ht="12.75">
      <c r="A169" s="385"/>
      <c r="B169" s="118"/>
      <c r="C169" s="209">
        <v>4120</v>
      </c>
      <c r="D169" s="210" t="s">
        <v>310</v>
      </c>
      <c r="E169" s="211">
        <v>36039</v>
      </c>
      <c r="F169" s="211">
        <v>36039</v>
      </c>
      <c r="G169" s="212">
        <v>0</v>
      </c>
      <c r="H169" s="211">
        <v>36039</v>
      </c>
      <c r="I169" s="212">
        <v>0</v>
      </c>
      <c r="J169" s="212">
        <v>0</v>
      </c>
      <c r="K169" s="212">
        <v>0</v>
      </c>
      <c r="L169" s="212">
        <v>0</v>
      </c>
    </row>
    <row r="170" spans="1:12" ht="12.75">
      <c r="A170" s="385"/>
      <c r="B170" s="118"/>
      <c r="C170" s="209">
        <v>4170</v>
      </c>
      <c r="D170" s="210" t="s">
        <v>305</v>
      </c>
      <c r="E170" s="211">
        <v>1500</v>
      </c>
      <c r="F170" s="211">
        <v>1500</v>
      </c>
      <c r="G170" s="211">
        <v>1500</v>
      </c>
      <c r="H170" s="212">
        <v>0</v>
      </c>
      <c r="I170" s="212">
        <v>0</v>
      </c>
      <c r="J170" s="212">
        <v>0</v>
      </c>
      <c r="K170" s="212">
        <v>0</v>
      </c>
      <c r="L170" s="212">
        <v>0</v>
      </c>
    </row>
    <row r="171" spans="1:12" ht="12.75">
      <c r="A171" s="385"/>
      <c r="B171" s="118"/>
      <c r="C171" s="209">
        <v>4210</v>
      </c>
      <c r="D171" s="210" t="s">
        <v>306</v>
      </c>
      <c r="E171" s="211">
        <v>44900</v>
      </c>
      <c r="F171" s="211">
        <v>44900</v>
      </c>
      <c r="G171" s="212">
        <v>0</v>
      </c>
      <c r="H171" s="212">
        <v>0</v>
      </c>
      <c r="I171" s="212">
        <v>0</v>
      </c>
      <c r="J171" s="212">
        <v>0</v>
      </c>
      <c r="K171" s="212">
        <v>0</v>
      </c>
      <c r="L171" s="212">
        <v>0</v>
      </c>
    </row>
    <row r="172" spans="1:12" ht="12.75">
      <c r="A172" s="385"/>
      <c r="B172" s="118"/>
      <c r="C172" s="209">
        <v>4240</v>
      </c>
      <c r="D172" s="210" t="s">
        <v>350</v>
      </c>
      <c r="E172" s="211">
        <v>11000</v>
      </c>
      <c r="F172" s="211">
        <v>11000</v>
      </c>
      <c r="G172" s="212">
        <v>0</v>
      </c>
      <c r="H172" s="212">
        <v>0</v>
      </c>
      <c r="I172" s="212">
        <v>0</v>
      </c>
      <c r="J172" s="212">
        <v>0</v>
      </c>
      <c r="K172" s="212">
        <v>0</v>
      </c>
      <c r="L172" s="212">
        <v>0</v>
      </c>
    </row>
    <row r="173" spans="1:12" ht="12.75">
      <c r="A173" s="385"/>
      <c r="B173" s="118"/>
      <c r="C173" s="209">
        <v>4260</v>
      </c>
      <c r="D173" s="210" t="s">
        <v>313</v>
      </c>
      <c r="E173" s="211">
        <v>11878</v>
      </c>
      <c r="F173" s="211">
        <v>11878</v>
      </c>
      <c r="G173" s="212">
        <v>0</v>
      </c>
      <c r="H173" s="212">
        <v>0</v>
      </c>
      <c r="I173" s="212">
        <v>0</v>
      </c>
      <c r="J173" s="212">
        <v>0</v>
      </c>
      <c r="K173" s="212">
        <v>0</v>
      </c>
      <c r="L173" s="212">
        <v>0</v>
      </c>
    </row>
    <row r="174" spans="1:12" ht="12.75">
      <c r="A174" s="385"/>
      <c r="B174" s="118"/>
      <c r="C174" s="209">
        <v>4270</v>
      </c>
      <c r="D174" s="210" t="s">
        <v>296</v>
      </c>
      <c r="E174" s="211">
        <v>85500</v>
      </c>
      <c r="F174" s="211">
        <v>85500</v>
      </c>
      <c r="G174" s="212">
        <v>0</v>
      </c>
      <c r="H174" s="212">
        <v>0</v>
      </c>
      <c r="I174" s="212">
        <v>0</v>
      </c>
      <c r="J174" s="212">
        <v>0</v>
      </c>
      <c r="K174" s="212">
        <v>0</v>
      </c>
      <c r="L174" s="212">
        <v>0</v>
      </c>
    </row>
    <row r="175" spans="1:12" ht="12.75">
      <c r="A175" s="385"/>
      <c r="B175" s="118"/>
      <c r="C175" s="209">
        <v>4300</v>
      </c>
      <c r="D175" s="210" t="s">
        <v>302</v>
      </c>
      <c r="E175" s="211">
        <v>65600</v>
      </c>
      <c r="F175" s="211">
        <v>65600</v>
      </c>
      <c r="G175" s="212">
        <v>0</v>
      </c>
      <c r="H175" s="212">
        <v>0</v>
      </c>
      <c r="I175" s="212">
        <v>0</v>
      </c>
      <c r="J175" s="212">
        <v>0</v>
      </c>
      <c r="K175" s="212">
        <v>0</v>
      </c>
      <c r="L175" s="212">
        <v>0</v>
      </c>
    </row>
    <row r="176" spans="1:12" ht="12.75">
      <c r="A176" s="385"/>
      <c r="B176" s="118"/>
      <c r="C176" s="209">
        <v>4350</v>
      </c>
      <c r="D176" s="210" t="s">
        <v>314</v>
      </c>
      <c r="E176" s="211">
        <v>3500</v>
      </c>
      <c r="F176" s="211">
        <v>3500</v>
      </c>
      <c r="G176" s="212">
        <v>0</v>
      </c>
      <c r="H176" s="212">
        <v>0</v>
      </c>
      <c r="I176" s="212">
        <v>0</v>
      </c>
      <c r="J176" s="212">
        <v>0</v>
      </c>
      <c r="K176" s="212">
        <v>0</v>
      </c>
      <c r="L176" s="212">
        <v>0</v>
      </c>
    </row>
    <row r="177" spans="1:12" ht="12.75">
      <c r="A177" s="385"/>
      <c r="B177" s="178"/>
      <c r="C177" s="268">
        <v>4370</v>
      </c>
      <c r="D177" s="269" t="s">
        <v>315</v>
      </c>
      <c r="E177" s="270">
        <v>8200</v>
      </c>
      <c r="F177" s="270">
        <v>8200</v>
      </c>
      <c r="G177" s="233">
        <v>0</v>
      </c>
      <c r="H177" s="233">
        <v>0</v>
      </c>
      <c r="I177" s="233">
        <v>0</v>
      </c>
      <c r="J177" s="233">
        <v>0</v>
      </c>
      <c r="K177" s="233">
        <v>0</v>
      </c>
      <c r="L177" s="233">
        <v>0</v>
      </c>
    </row>
    <row r="178" spans="1:12" ht="12.75">
      <c r="A178" s="385"/>
      <c r="B178" s="178"/>
      <c r="C178" s="230"/>
      <c r="D178" s="231" t="s">
        <v>316</v>
      </c>
      <c r="E178" s="232"/>
      <c r="F178" s="232"/>
      <c r="G178" s="398"/>
      <c r="H178" s="228"/>
      <c r="I178" s="228"/>
      <c r="J178" s="228"/>
      <c r="K178" s="228"/>
      <c r="L178" s="228"/>
    </row>
    <row r="179" spans="1:12" ht="12.75">
      <c r="A179" s="385"/>
      <c r="B179" s="118"/>
      <c r="C179" s="217">
        <v>4390</v>
      </c>
      <c r="D179" s="218" t="s">
        <v>351</v>
      </c>
      <c r="E179" s="219">
        <v>2000</v>
      </c>
      <c r="F179" s="219">
        <v>2000</v>
      </c>
      <c r="G179" s="220">
        <v>0</v>
      </c>
      <c r="H179" s="220">
        <v>0</v>
      </c>
      <c r="I179" s="220">
        <v>0</v>
      </c>
      <c r="J179" s="220">
        <v>0</v>
      </c>
      <c r="K179" s="220">
        <v>0</v>
      </c>
      <c r="L179" s="220">
        <v>0</v>
      </c>
    </row>
    <row r="180" spans="1:12" ht="12.75">
      <c r="A180" s="385"/>
      <c r="B180" s="118"/>
      <c r="C180" s="225"/>
      <c r="D180" s="226" t="s">
        <v>352</v>
      </c>
      <c r="E180" s="227"/>
      <c r="F180" s="227"/>
      <c r="G180" s="228"/>
      <c r="H180" s="228"/>
      <c r="I180" s="228"/>
      <c r="J180" s="228"/>
      <c r="K180" s="228"/>
      <c r="L180" s="228"/>
    </row>
    <row r="181" spans="1:12" ht="12.75">
      <c r="A181" s="385"/>
      <c r="B181" s="118"/>
      <c r="C181" s="209">
        <v>4410</v>
      </c>
      <c r="D181" s="210" t="s">
        <v>326</v>
      </c>
      <c r="E181" s="211">
        <v>5000</v>
      </c>
      <c r="F181" s="211">
        <v>5000</v>
      </c>
      <c r="G181" s="212">
        <v>0</v>
      </c>
      <c r="H181" s="212">
        <v>0</v>
      </c>
      <c r="I181" s="212">
        <v>0</v>
      </c>
      <c r="J181" s="212">
        <v>0</v>
      </c>
      <c r="K181" s="212">
        <v>0</v>
      </c>
      <c r="L181" s="212">
        <v>0</v>
      </c>
    </row>
    <row r="182" spans="1:12" ht="12.75">
      <c r="A182" s="385"/>
      <c r="B182" s="118"/>
      <c r="C182" s="209">
        <v>4430</v>
      </c>
      <c r="D182" s="210" t="s">
        <v>303</v>
      </c>
      <c r="E182" s="211">
        <v>3000</v>
      </c>
      <c r="F182" s="211">
        <v>3000</v>
      </c>
      <c r="G182" s="212">
        <v>0</v>
      </c>
      <c r="H182" s="212">
        <v>0</v>
      </c>
      <c r="I182" s="212">
        <v>0</v>
      </c>
      <c r="J182" s="212">
        <v>0</v>
      </c>
      <c r="K182" s="212">
        <v>0</v>
      </c>
      <c r="L182" s="212">
        <v>0</v>
      </c>
    </row>
    <row r="183" spans="1:12" ht="12.75">
      <c r="A183" s="385"/>
      <c r="B183" s="118"/>
      <c r="C183" s="209">
        <v>4440</v>
      </c>
      <c r="D183" s="210" t="s">
        <v>317</v>
      </c>
      <c r="E183" s="211">
        <v>88450</v>
      </c>
      <c r="F183" s="211">
        <v>88450</v>
      </c>
      <c r="G183" s="212">
        <v>0</v>
      </c>
      <c r="H183" s="211">
        <v>0</v>
      </c>
      <c r="I183" s="212">
        <v>0</v>
      </c>
      <c r="J183" s="212">
        <v>0</v>
      </c>
      <c r="K183" s="212">
        <v>0</v>
      </c>
      <c r="L183" s="212">
        <v>0</v>
      </c>
    </row>
    <row r="184" spans="1:12" ht="12.75">
      <c r="A184" s="385"/>
      <c r="B184" s="118"/>
      <c r="C184" s="217">
        <v>4700</v>
      </c>
      <c r="D184" s="218" t="s">
        <v>318</v>
      </c>
      <c r="E184" s="219">
        <v>1600</v>
      </c>
      <c r="F184" s="219">
        <v>1600</v>
      </c>
      <c r="G184" s="220">
        <v>0</v>
      </c>
      <c r="H184" s="220">
        <v>0</v>
      </c>
      <c r="I184" s="220">
        <v>0</v>
      </c>
      <c r="J184" s="220">
        <v>0</v>
      </c>
      <c r="K184" s="220">
        <v>0</v>
      </c>
      <c r="L184" s="220">
        <v>0</v>
      </c>
    </row>
    <row r="185" spans="1:12" ht="12.75">
      <c r="A185" s="385"/>
      <c r="B185" s="118"/>
      <c r="C185" s="225"/>
      <c r="D185" s="226" t="s">
        <v>319</v>
      </c>
      <c r="E185" s="227"/>
      <c r="F185" s="227"/>
      <c r="G185" s="228"/>
      <c r="H185" s="228"/>
      <c r="I185" s="228"/>
      <c r="J185" s="228"/>
      <c r="K185" s="228"/>
      <c r="L185" s="228"/>
    </row>
    <row r="186" spans="1:12" ht="12.75">
      <c r="A186" s="385"/>
      <c r="B186" s="118"/>
      <c r="C186" s="217">
        <v>4740</v>
      </c>
      <c r="D186" s="218" t="s">
        <v>320</v>
      </c>
      <c r="E186" s="219">
        <v>3000</v>
      </c>
      <c r="F186" s="219">
        <v>3000</v>
      </c>
      <c r="G186" s="220">
        <v>0</v>
      </c>
      <c r="H186" s="220">
        <v>0</v>
      </c>
      <c r="I186" s="220">
        <v>0</v>
      </c>
      <c r="J186" s="220">
        <v>0</v>
      </c>
      <c r="K186" s="220">
        <v>0</v>
      </c>
      <c r="L186" s="220">
        <v>0</v>
      </c>
    </row>
    <row r="187" spans="1:12" ht="12.75">
      <c r="A187" s="385"/>
      <c r="B187" s="118"/>
      <c r="C187" s="225"/>
      <c r="D187" s="226" t="s">
        <v>321</v>
      </c>
      <c r="E187" s="227"/>
      <c r="F187" s="227"/>
      <c r="G187" s="228"/>
      <c r="H187" s="228"/>
      <c r="I187" s="228"/>
      <c r="J187" s="228"/>
      <c r="K187" s="228"/>
      <c r="L187" s="228"/>
    </row>
    <row r="188" spans="1:12" ht="12.75">
      <c r="A188" s="385"/>
      <c r="B188" s="118"/>
      <c r="C188" s="217">
        <v>4750</v>
      </c>
      <c r="D188" s="218" t="s">
        <v>322</v>
      </c>
      <c r="E188" s="219">
        <v>3000</v>
      </c>
      <c r="F188" s="219">
        <v>3000</v>
      </c>
      <c r="G188" s="220">
        <v>0</v>
      </c>
      <c r="H188" s="220">
        <v>0</v>
      </c>
      <c r="I188" s="220">
        <v>0</v>
      </c>
      <c r="J188" s="220">
        <v>0</v>
      </c>
      <c r="K188" s="220">
        <v>0</v>
      </c>
      <c r="L188" s="220">
        <v>0</v>
      </c>
    </row>
    <row r="189" spans="1:12" ht="12.75">
      <c r="A189" s="385"/>
      <c r="B189" s="118"/>
      <c r="C189" s="225"/>
      <c r="D189" s="226" t="s">
        <v>323</v>
      </c>
      <c r="E189" s="227"/>
      <c r="F189" s="227"/>
      <c r="G189" s="228"/>
      <c r="H189" s="228"/>
      <c r="I189" s="228"/>
      <c r="J189" s="228"/>
      <c r="K189" s="228"/>
      <c r="L189" s="228"/>
    </row>
    <row r="190" spans="1:12" ht="12.75">
      <c r="A190" s="385"/>
      <c r="B190" s="280"/>
      <c r="C190" s="320">
        <v>6050</v>
      </c>
      <c r="D190" s="274" t="s">
        <v>298</v>
      </c>
      <c r="E190" s="312">
        <v>180000</v>
      </c>
      <c r="F190" s="193">
        <v>0</v>
      </c>
      <c r="G190" s="193">
        <v>0</v>
      </c>
      <c r="H190" s="193">
        <v>0</v>
      </c>
      <c r="I190" s="193">
        <v>0</v>
      </c>
      <c r="J190" s="193">
        <v>0</v>
      </c>
      <c r="K190" s="193">
        <v>0</v>
      </c>
      <c r="L190" s="312">
        <v>180000</v>
      </c>
    </row>
    <row r="191" spans="1:12" ht="12.75">
      <c r="A191" s="385"/>
      <c r="B191" s="204">
        <v>80103</v>
      </c>
      <c r="C191" s="200"/>
      <c r="D191" s="201" t="s">
        <v>353</v>
      </c>
      <c r="E191" s="202">
        <f>SUM(E192:E208)</f>
        <v>142014</v>
      </c>
      <c r="F191" s="202">
        <f aca="true" t="shared" si="35" ref="F191:L191">SUM(F192:F208)</f>
        <v>100014</v>
      </c>
      <c r="G191" s="202">
        <f t="shared" si="35"/>
        <v>58510</v>
      </c>
      <c r="H191" s="202">
        <f t="shared" si="35"/>
        <v>12238</v>
      </c>
      <c r="I191" s="202">
        <f t="shared" si="35"/>
        <v>0</v>
      </c>
      <c r="J191" s="202">
        <f t="shared" si="35"/>
        <v>0</v>
      </c>
      <c r="K191" s="202">
        <f t="shared" si="35"/>
        <v>0</v>
      </c>
      <c r="L191" s="202">
        <f t="shared" si="35"/>
        <v>42000</v>
      </c>
    </row>
    <row r="192" spans="1:12" ht="12.75">
      <c r="A192" s="385"/>
      <c r="B192" s="282"/>
      <c r="C192" s="268">
        <v>3020</v>
      </c>
      <c r="D192" s="269" t="s">
        <v>423</v>
      </c>
      <c r="E192" s="270">
        <v>4115</v>
      </c>
      <c r="F192" s="270">
        <v>4115</v>
      </c>
      <c r="G192" s="323">
        <v>0</v>
      </c>
      <c r="H192" s="323">
        <v>0</v>
      </c>
      <c r="I192" s="323">
        <v>0</v>
      </c>
      <c r="J192" s="323">
        <v>0</v>
      </c>
      <c r="K192" s="323">
        <v>0</v>
      </c>
      <c r="L192" s="323">
        <v>0</v>
      </c>
    </row>
    <row r="193" spans="1:12" ht="12.75">
      <c r="A193" s="385"/>
      <c r="B193" s="118"/>
      <c r="C193" s="209">
        <v>4010</v>
      </c>
      <c r="D193" s="210" t="s">
        <v>311</v>
      </c>
      <c r="E193" s="211">
        <v>52883</v>
      </c>
      <c r="F193" s="211">
        <v>52883</v>
      </c>
      <c r="G193" s="211">
        <v>52883</v>
      </c>
      <c r="H193" s="212">
        <v>0</v>
      </c>
      <c r="I193" s="212">
        <v>0</v>
      </c>
      <c r="J193" s="212">
        <v>0</v>
      </c>
      <c r="K193" s="212">
        <v>0</v>
      </c>
      <c r="L193" s="212">
        <v>0</v>
      </c>
    </row>
    <row r="194" spans="1:12" ht="12.75">
      <c r="A194" s="385"/>
      <c r="B194" s="118"/>
      <c r="C194" s="209">
        <v>4040</v>
      </c>
      <c r="D194" s="210" t="s">
        <v>312</v>
      </c>
      <c r="E194" s="211">
        <v>4627</v>
      </c>
      <c r="F194" s="211">
        <v>4627</v>
      </c>
      <c r="G194" s="211">
        <v>4627</v>
      </c>
      <c r="H194" s="212">
        <v>0</v>
      </c>
      <c r="I194" s="212">
        <v>0</v>
      </c>
      <c r="J194" s="212">
        <v>0</v>
      </c>
      <c r="K194" s="212">
        <v>0</v>
      </c>
      <c r="L194" s="212">
        <v>0</v>
      </c>
    </row>
    <row r="195" spans="1:12" ht="12.75">
      <c r="A195" s="385"/>
      <c r="B195" s="118"/>
      <c r="C195" s="209">
        <v>4110</v>
      </c>
      <c r="D195" s="210" t="s">
        <v>309</v>
      </c>
      <c r="E195" s="211">
        <v>10732</v>
      </c>
      <c r="F195" s="211">
        <v>10732</v>
      </c>
      <c r="G195" s="212">
        <v>0</v>
      </c>
      <c r="H195" s="211">
        <v>10732</v>
      </c>
      <c r="I195" s="212">
        <v>0</v>
      </c>
      <c r="J195" s="212">
        <v>0</v>
      </c>
      <c r="K195" s="212">
        <v>0</v>
      </c>
      <c r="L195" s="212">
        <v>0</v>
      </c>
    </row>
    <row r="196" spans="1:12" ht="12.75">
      <c r="A196" s="385"/>
      <c r="B196" s="118"/>
      <c r="C196" s="209">
        <v>4120</v>
      </c>
      <c r="D196" s="210" t="s">
        <v>310</v>
      </c>
      <c r="E196" s="211">
        <v>1506</v>
      </c>
      <c r="F196" s="211">
        <v>1506</v>
      </c>
      <c r="G196" s="212">
        <v>0</v>
      </c>
      <c r="H196" s="211">
        <v>1506</v>
      </c>
      <c r="I196" s="212">
        <v>0</v>
      </c>
      <c r="J196" s="212">
        <v>0</v>
      </c>
      <c r="K196" s="212">
        <v>0</v>
      </c>
      <c r="L196" s="212">
        <v>0</v>
      </c>
    </row>
    <row r="197" spans="1:12" ht="12.75">
      <c r="A197" s="385"/>
      <c r="B197" s="118"/>
      <c r="C197" s="209">
        <v>4170</v>
      </c>
      <c r="D197" s="210" t="s">
        <v>305</v>
      </c>
      <c r="E197" s="211">
        <v>1000</v>
      </c>
      <c r="F197" s="211">
        <v>1000</v>
      </c>
      <c r="G197" s="211">
        <v>1000</v>
      </c>
      <c r="H197" s="212">
        <v>0</v>
      </c>
      <c r="I197" s="212">
        <v>0</v>
      </c>
      <c r="J197" s="212">
        <v>0</v>
      </c>
      <c r="K197" s="212">
        <v>0</v>
      </c>
      <c r="L197" s="212">
        <v>0</v>
      </c>
    </row>
    <row r="198" spans="1:12" ht="12.75">
      <c r="A198" s="385"/>
      <c r="B198" s="118"/>
      <c r="C198" s="209">
        <v>4210</v>
      </c>
      <c r="D198" s="210" t="s">
        <v>306</v>
      </c>
      <c r="E198" s="211">
        <v>6000</v>
      </c>
      <c r="F198" s="211">
        <v>6000</v>
      </c>
      <c r="G198" s="212">
        <v>0</v>
      </c>
      <c r="H198" s="212">
        <v>0</v>
      </c>
      <c r="I198" s="212">
        <v>0</v>
      </c>
      <c r="J198" s="212">
        <v>0</v>
      </c>
      <c r="K198" s="212">
        <v>0</v>
      </c>
      <c r="L198" s="212">
        <v>0</v>
      </c>
    </row>
    <row r="199" spans="1:12" ht="12.75">
      <c r="A199" s="385"/>
      <c r="B199" s="118"/>
      <c r="C199" s="209">
        <v>4240</v>
      </c>
      <c r="D199" s="210" t="s">
        <v>350</v>
      </c>
      <c r="E199" s="211">
        <v>1000</v>
      </c>
      <c r="F199" s="211">
        <v>1000</v>
      </c>
      <c r="G199" s="212">
        <v>0</v>
      </c>
      <c r="H199" s="212">
        <v>0</v>
      </c>
      <c r="I199" s="212">
        <v>0</v>
      </c>
      <c r="J199" s="212">
        <v>0</v>
      </c>
      <c r="K199" s="212">
        <v>0</v>
      </c>
      <c r="L199" s="212">
        <v>0</v>
      </c>
    </row>
    <row r="200" spans="1:12" ht="12.75">
      <c r="A200" s="385"/>
      <c r="B200" s="118"/>
      <c r="C200" s="209">
        <v>4260</v>
      </c>
      <c r="D200" s="210" t="s">
        <v>313</v>
      </c>
      <c r="E200" s="211">
        <v>2500</v>
      </c>
      <c r="F200" s="211">
        <v>2500</v>
      </c>
      <c r="G200" s="212">
        <v>0</v>
      </c>
      <c r="H200" s="212">
        <v>0</v>
      </c>
      <c r="I200" s="212">
        <v>0</v>
      </c>
      <c r="J200" s="212">
        <v>0</v>
      </c>
      <c r="K200" s="212">
        <v>0</v>
      </c>
      <c r="L200" s="212">
        <v>0</v>
      </c>
    </row>
    <row r="201" spans="1:12" ht="12.75">
      <c r="A201" s="385"/>
      <c r="B201" s="118"/>
      <c r="C201" s="209">
        <v>4270</v>
      </c>
      <c r="D201" s="210" t="s">
        <v>296</v>
      </c>
      <c r="E201" s="211">
        <v>2000</v>
      </c>
      <c r="F201" s="211">
        <v>2000</v>
      </c>
      <c r="G201" s="212">
        <v>0</v>
      </c>
      <c r="H201" s="212">
        <v>0</v>
      </c>
      <c r="I201" s="212">
        <v>0</v>
      </c>
      <c r="J201" s="212">
        <v>0</v>
      </c>
      <c r="K201" s="212">
        <v>0</v>
      </c>
      <c r="L201" s="212">
        <v>0</v>
      </c>
    </row>
    <row r="202" spans="1:12" ht="12.75">
      <c r="A202" s="385"/>
      <c r="B202" s="118"/>
      <c r="C202" s="209">
        <v>4300</v>
      </c>
      <c r="D202" s="210" t="s">
        <v>302</v>
      </c>
      <c r="E202" s="211">
        <v>8200</v>
      </c>
      <c r="F202" s="211">
        <v>8200</v>
      </c>
      <c r="G202" s="212">
        <v>0</v>
      </c>
      <c r="H202" s="212">
        <v>0</v>
      </c>
      <c r="I202" s="212">
        <v>0</v>
      </c>
      <c r="J202" s="212">
        <v>0</v>
      </c>
      <c r="K202" s="212">
        <v>0</v>
      </c>
      <c r="L202" s="212">
        <v>0</v>
      </c>
    </row>
    <row r="203" spans="1:12" ht="12.75">
      <c r="A203" s="385"/>
      <c r="B203" s="118"/>
      <c r="C203" s="217">
        <v>4370</v>
      </c>
      <c r="D203" s="218" t="s">
        <v>315</v>
      </c>
      <c r="E203" s="219">
        <v>800</v>
      </c>
      <c r="F203" s="219">
        <v>800</v>
      </c>
      <c r="G203" s="220">
        <v>0</v>
      </c>
      <c r="H203" s="220">
        <v>0</v>
      </c>
      <c r="I203" s="220">
        <v>0</v>
      </c>
      <c r="J203" s="220">
        <v>0</v>
      </c>
      <c r="K203" s="220">
        <v>0</v>
      </c>
      <c r="L203" s="220">
        <v>0</v>
      </c>
    </row>
    <row r="204" spans="1:12" ht="12.75">
      <c r="A204" s="385"/>
      <c r="B204" s="118"/>
      <c r="C204" s="225"/>
      <c r="D204" s="226" t="s">
        <v>316</v>
      </c>
      <c r="E204" s="227"/>
      <c r="F204" s="227"/>
      <c r="G204" s="228"/>
      <c r="H204" s="228"/>
      <c r="I204" s="228"/>
      <c r="J204" s="228"/>
      <c r="K204" s="228"/>
      <c r="L204" s="228"/>
    </row>
    <row r="205" spans="1:12" ht="12.75">
      <c r="A205" s="385"/>
      <c r="B205" s="118"/>
      <c r="C205" s="209">
        <v>4410</v>
      </c>
      <c r="D205" s="210" t="s">
        <v>326</v>
      </c>
      <c r="E205" s="211">
        <v>200</v>
      </c>
      <c r="F205" s="211">
        <v>200</v>
      </c>
      <c r="G205" s="212">
        <v>0</v>
      </c>
      <c r="H205" s="212">
        <v>0</v>
      </c>
      <c r="I205" s="212">
        <v>0</v>
      </c>
      <c r="J205" s="212">
        <v>0</v>
      </c>
      <c r="K205" s="212">
        <v>0</v>
      </c>
      <c r="L205" s="212">
        <v>0</v>
      </c>
    </row>
    <row r="206" spans="1:12" ht="12.75">
      <c r="A206" s="385"/>
      <c r="B206" s="118"/>
      <c r="C206" s="209">
        <v>4430</v>
      </c>
      <c r="D206" s="210" t="s">
        <v>303</v>
      </c>
      <c r="E206" s="211">
        <v>500</v>
      </c>
      <c r="F206" s="211">
        <v>500</v>
      </c>
      <c r="G206" s="212">
        <v>0</v>
      </c>
      <c r="H206" s="212">
        <v>0</v>
      </c>
      <c r="I206" s="212">
        <v>0</v>
      </c>
      <c r="J206" s="212">
        <v>0</v>
      </c>
      <c r="K206" s="212">
        <v>0</v>
      </c>
      <c r="L206" s="212">
        <v>0</v>
      </c>
    </row>
    <row r="207" spans="1:12" ht="12.75">
      <c r="A207" s="385"/>
      <c r="B207" s="118"/>
      <c r="C207" s="209">
        <v>4440</v>
      </c>
      <c r="D207" s="210" t="s">
        <v>317</v>
      </c>
      <c r="E207" s="211">
        <v>3951</v>
      </c>
      <c r="F207" s="211">
        <v>3951</v>
      </c>
      <c r="G207" s="212">
        <v>0</v>
      </c>
      <c r="H207" s="211">
        <v>0</v>
      </c>
      <c r="I207" s="212">
        <v>0</v>
      </c>
      <c r="J207" s="212">
        <v>0</v>
      </c>
      <c r="K207" s="212">
        <v>0</v>
      </c>
      <c r="L207" s="212">
        <v>0</v>
      </c>
    </row>
    <row r="208" spans="1:12" ht="12.75">
      <c r="A208" s="385"/>
      <c r="B208" s="172"/>
      <c r="C208" s="217">
        <v>6050</v>
      </c>
      <c r="D208" s="218" t="s">
        <v>298</v>
      </c>
      <c r="E208" s="219">
        <v>42000</v>
      </c>
      <c r="F208" s="219">
        <v>0</v>
      </c>
      <c r="G208" s="219">
        <v>0</v>
      </c>
      <c r="H208" s="219">
        <v>0</v>
      </c>
      <c r="I208" s="219">
        <v>0</v>
      </c>
      <c r="J208" s="219">
        <v>0</v>
      </c>
      <c r="K208" s="219">
        <v>0</v>
      </c>
      <c r="L208" s="220">
        <v>42000</v>
      </c>
    </row>
    <row r="209" spans="1:12" ht="12.75">
      <c r="A209" s="385"/>
      <c r="B209" s="204">
        <v>80104</v>
      </c>
      <c r="C209" s="200"/>
      <c r="D209" s="201" t="s">
        <v>354</v>
      </c>
      <c r="E209" s="202">
        <f>SUM(E210)</f>
        <v>375482</v>
      </c>
      <c r="F209" s="202">
        <f aca="true" t="shared" si="36" ref="F209:L209">SUM(F210)</f>
        <v>375482</v>
      </c>
      <c r="G209" s="202">
        <f t="shared" si="36"/>
        <v>0</v>
      </c>
      <c r="H209" s="202">
        <f t="shared" si="36"/>
        <v>0</v>
      </c>
      <c r="I209" s="202">
        <f t="shared" si="36"/>
        <v>375482</v>
      </c>
      <c r="J209" s="202">
        <f t="shared" si="36"/>
        <v>0</v>
      </c>
      <c r="K209" s="202">
        <f t="shared" si="36"/>
        <v>0</v>
      </c>
      <c r="L209" s="202">
        <f t="shared" si="36"/>
        <v>0</v>
      </c>
    </row>
    <row r="210" spans="1:12" ht="12.75">
      <c r="A210" s="385"/>
      <c r="B210" s="283"/>
      <c r="C210" s="320">
        <v>2510</v>
      </c>
      <c r="D210" s="274" t="s">
        <v>355</v>
      </c>
      <c r="E210" s="312">
        <v>375482</v>
      </c>
      <c r="F210" s="312">
        <v>375482</v>
      </c>
      <c r="G210" s="233">
        <v>0</v>
      </c>
      <c r="H210" s="233">
        <v>0</v>
      </c>
      <c r="I210" s="312">
        <v>375482</v>
      </c>
      <c r="J210" s="233">
        <v>0</v>
      </c>
      <c r="K210" s="233">
        <v>0</v>
      </c>
      <c r="L210" s="233">
        <v>0</v>
      </c>
    </row>
    <row r="211" spans="1:12" ht="12.75">
      <c r="A211" s="385"/>
      <c r="B211" s="204">
        <v>80110</v>
      </c>
      <c r="C211" s="200"/>
      <c r="D211" s="201" t="s">
        <v>277</v>
      </c>
      <c r="E211" s="202">
        <f>SUM(E212:E233)</f>
        <v>1355948</v>
      </c>
      <c r="F211" s="202">
        <f aca="true" t="shared" si="37" ref="F211:L211">SUM(F212:F233)</f>
        <v>1341948</v>
      </c>
      <c r="G211" s="202">
        <f t="shared" si="37"/>
        <v>813198</v>
      </c>
      <c r="H211" s="202">
        <f t="shared" si="37"/>
        <v>167306</v>
      </c>
      <c r="I211" s="202">
        <f t="shared" si="37"/>
        <v>0</v>
      </c>
      <c r="J211" s="202">
        <f t="shared" si="37"/>
        <v>0</v>
      </c>
      <c r="K211" s="202">
        <f t="shared" si="37"/>
        <v>0</v>
      </c>
      <c r="L211" s="202">
        <f t="shared" si="37"/>
        <v>14000</v>
      </c>
    </row>
    <row r="212" spans="1:12" ht="12.75">
      <c r="A212" s="385"/>
      <c r="B212" s="174"/>
      <c r="C212" s="271">
        <v>3020</v>
      </c>
      <c r="D212" s="272" t="s">
        <v>423</v>
      </c>
      <c r="E212" s="229">
        <v>47579</v>
      </c>
      <c r="F212" s="229">
        <v>47579</v>
      </c>
      <c r="G212" s="323">
        <v>0</v>
      </c>
      <c r="H212" s="323">
        <v>0</v>
      </c>
      <c r="I212" s="323">
        <v>0</v>
      </c>
      <c r="J212" s="323">
        <v>0</v>
      </c>
      <c r="K212" s="323">
        <v>0</v>
      </c>
      <c r="L212" s="323">
        <v>0</v>
      </c>
    </row>
    <row r="213" spans="1:12" ht="12.75">
      <c r="A213" s="385"/>
      <c r="B213" s="118"/>
      <c r="C213" s="209">
        <v>4010</v>
      </c>
      <c r="D213" s="210" t="s">
        <v>311</v>
      </c>
      <c r="E213" s="211">
        <v>753622</v>
      </c>
      <c r="F213" s="211">
        <v>753622</v>
      </c>
      <c r="G213" s="211">
        <v>753622</v>
      </c>
      <c r="H213" s="212">
        <v>0</v>
      </c>
      <c r="I213" s="212">
        <v>0</v>
      </c>
      <c r="J213" s="212">
        <v>0</v>
      </c>
      <c r="K213" s="212">
        <v>0</v>
      </c>
      <c r="L213" s="212">
        <v>0</v>
      </c>
    </row>
    <row r="214" spans="1:12" ht="12.75">
      <c r="A214" s="385"/>
      <c r="B214" s="118"/>
      <c r="C214" s="209">
        <v>4040</v>
      </c>
      <c r="D214" s="210" t="s">
        <v>312</v>
      </c>
      <c r="E214" s="211">
        <v>57576</v>
      </c>
      <c r="F214" s="211">
        <v>57576</v>
      </c>
      <c r="G214" s="211">
        <v>57576</v>
      </c>
      <c r="H214" s="212">
        <v>0</v>
      </c>
      <c r="I214" s="212">
        <v>0</v>
      </c>
      <c r="J214" s="212">
        <v>0</v>
      </c>
      <c r="K214" s="212">
        <v>0</v>
      </c>
      <c r="L214" s="212">
        <v>0</v>
      </c>
    </row>
    <row r="215" spans="1:12" ht="12.75">
      <c r="A215" s="385"/>
      <c r="B215" s="118"/>
      <c r="C215" s="209">
        <v>4110</v>
      </c>
      <c r="D215" s="210" t="s">
        <v>309</v>
      </c>
      <c r="E215" s="211">
        <v>146718</v>
      </c>
      <c r="F215" s="211">
        <v>146718</v>
      </c>
      <c r="G215" s="212">
        <v>0</v>
      </c>
      <c r="H215" s="211">
        <v>146718</v>
      </c>
      <c r="I215" s="212">
        <v>0</v>
      </c>
      <c r="J215" s="212">
        <v>0</v>
      </c>
      <c r="K215" s="212">
        <v>0</v>
      </c>
      <c r="L215" s="212">
        <v>0</v>
      </c>
    </row>
    <row r="216" spans="1:12" ht="12.75">
      <c r="A216" s="385"/>
      <c r="B216" s="118"/>
      <c r="C216" s="209">
        <v>4120</v>
      </c>
      <c r="D216" s="210" t="s">
        <v>310</v>
      </c>
      <c r="E216" s="211">
        <v>20588</v>
      </c>
      <c r="F216" s="211">
        <v>20588</v>
      </c>
      <c r="G216" s="212">
        <v>0</v>
      </c>
      <c r="H216" s="211">
        <v>20588</v>
      </c>
      <c r="I216" s="212">
        <v>0</v>
      </c>
      <c r="J216" s="212">
        <v>0</v>
      </c>
      <c r="K216" s="212">
        <v>0</v>
      </c>
      <c r="L216" s="212">
        <v>0</v>
      </c>
    </row>
    <row r="217" spans="1:12" ht="12.75">
      <c r="A217" s="385"/>
      <c r="B217" s="118"/>
      <c r="C217" s="209">
        <v>4170</v>
      </c>
      <c r="D217" s="210" t="s">
        <v>305</v>
      </c>
      <c r="E217" s="211">
        <v>2000</v>
      </c>
      <c r="F217" s="211">
        <v>2000</v>
      </c>
      <c r="G217" s="211">
        <v>2000</v>
      </c>
      <c r="H217" s="212"/>
      <c r="I217" s="212">
        <v>0</v>
      </c>
      <c r="J217" s="212">
        <v>0</v>
      </c>
      <c r="K217" s="212">
        <v>0</v>
      </c>
      <c r="L217" s="212">
        <v>0</v>
      </c>
    </row>
    <row r="218" spans="1:12" ht="12.75">
      <c r="A218" s="385"/>
      <c r="B218" s="118"/>
      <c r="C218" s="209">
        <v>4210</v>
      </c>
      <c r="D218" s="210" t="s">
        <v>306</v>
      </c>
      <c r="E218" s="211">
        <v>133245</v>
      </c>
      <c r="F218" s="211">
        <v>133245</v>
      </c>
      <c r="G218" s="212">
        <v>0</v>
      </c>
      <c r="H218" s="212">
        <v>0</v>
      </c>
      <c r="I218" s="212">
        <v>0</v>
      </c>
      <c r="J218" s="212">
        <v>0</v>
      </c>
      <c r="K218" s="212">
        <v>0</v>
      </c>
      <c r="L218" s="212">
        <v>0</v>
      </c>
    </row>
    <row r="219" spans="1:12" ht="12.75">
      <c r="A219" s="385"/>
      <c r="B219" s="118"/>
      <c r="C219" s="209">
        <v>4240</v>
      </c>
      <c r="D219" s="210" t="s">
        <v>350</v>
      </c>
      <c r="E219" s="211">
        <v>5000</v>
      </c>
      <c r="F219" s="211">
        <v>5000</v>
      </c>
      <c r="G219" s="212">
        <v>0</v>
      </c>
      <c r="H219" s="212">
        <v>0</v>
      </c>
      <c r="I219" s="212">
        <v>0</v>
      </c>
      <c r="J219" s="212">
        <v>0</v>
      </c>
      <c r="K219" s="212">
        <v>0</v>
      </c>
      <c r="L219" s="212">
        <v>0</v>
      </c>
    </row>
    <row r="220" spans="1:12" ht="12.75">
      <c r="A220" s="385"/>
      <c r="B220" s="118"/>
      <c r="C220" s="209">
        <v>4260</v>
      </c>
      <c r="D220" s="210" t="s">
        <v>313</v>
      </c>
      <c r="E220" s="211">
        <v>27000</v>
      </c>
      <c r="F220" s="211">
        <v>27000</v>
      </c>
      <c r="G220" s="212">
        <v>0</v>
      </c>
      <c r="H220" s="212">
        <v>0</v>
      </c>
      <c r="I220" s="212">
        <v>0</v>
      </c>
      <c r="J220" s="212">
        <v>0</v>
      </c>
      <c r="K220" s="212">
        <v>0</v>
      </c>
      <c r="L220" s="212">
        <v>0</v>
      </c>
    </row>
    <row r="221" spans="1:12" ht="12.75">
      <c r="A221" s="385"/>
      <c r="B221" s="118"/>
      <c r="C221" s="209">
        <v>4270</v>
      </c>
      <c r="D221" s="210" t="s">
        <v>296</v>
      </c>
      <c r="E221" s="211">
        <v>11780</v>
      </c>
      <c r="F221" s="211">
        <v>11780</v>
      </c>
      <c r="G221" s="212">
        <v>0</v>
      </c>
      <c r="H221" s="212">
        <v>0</v>
      </c>
      <c r="I221" s="212">
        <v>0</v>
      </c>
      <c r="J221" s="212">
        <v>0</v>
      </c>
      <c r="K221" s="212">
        <v>0</v>
      </c>
      <c r="L221" s="212">
        <v>0</v>
      </c>
    </row>
    <row r="222" spans="1:12" ht="12.75">
      <c r="A222" s="385"/>
      <c r="B222" s="118"/>
      <c r="C222" s="209">
        <v>4300</v>
      </c>
      <c r="D222" s="210" t="s">
        <v>302</v>
      </c>
      <c r="E222" s="211">
        <v>78600</v>
      </c>
      <c r="F222" s="211">
        <v>78600</v>
      </c>
      <c r="G222" s="212">
        <v>0</v>
      </c>
      <c r="H222" s="212">
        <v>0</v>
      </c>
      <c r="I222" s="212">
        <v>0</v>
      </c>
      <c r="J222" s="212">
        <v>0</v>
      </c>
      <c r="K222" s="212">
        <v>0</v>
      </c>
      <c r="L222" s="212">
        <v>0</v>
      </c>
    </row>
    <row r="223" spans="1:12" ht="12.75">
      <c r="A223" s="385"/>
      <c r="B223" s="118"/>
      <c r="C223" s="209">
        <v>4350</v>
      </c>
      <c r="D223" s="210" t="s">
        <v>314</v>
      </c>
      <c r="E223" s="211">
        <v>1000</v>
      </c>
      <c r="F223" s="211">
        <v>1000</v>
      </c>
      <c r="G223" s="212">
        <v>0</v>
      </c>
      <c r="H223" s="212">
        <v>0</v>
      </c>
      <c r="I223" s="212">
        <v>0</v>
      </c>
      <c r="J223" s="212">
        <v>0</v>
      </c>
      <c r="K223" s="212">
        <v>0</v>
      </c>
      <c r="L223" s="212">
        <v>0</v>
      </c>
    </row>
    <row r="224" spans="1:12" ht="12.75">
      <c r="A224" s="385"/>
      <c r="B224" s="118"/>
      <c r="C224" s="217">
        <v>4390</v>
      </c>
      <c r="D224" s="218" t="s">
        <v>351</v>
      </c>
      <c r="E224" s="219">
        <v>1500</v>
      </c>
      <c r="F224" s="219">
        <v>1500</v>
      </c>
      <c r="G224" s="220">
        <v>0</v>
      </c>
      <c r="H224" s="220">
        <v>0</v>
      </c>
      <c r="I224" s="220">
        <v>0</v>
      </c>
      <c r="J224" s="220">
        <v>0</v>
      </c>
      <c r="K224" s="220">
        <v>0</v>
      </c>
      <c r="L224" s="220">
        <v>0</v>
      </c>
    </row>
    <row r="225" spans="1:12" ht="12.75">
      <c r="A225" s="385"/>
      <c r="B225" s="118"/>
      <c r="C225" s="225"/>
      <c r="D225" s="226" t="s">
        <v>352</v>
      </c>
      <c r="E225" s="227"/>
      <c r="F225" s="227"/>
      <c r="G225" s="228"/>
      <c r="H225" s="228"/>
      <c r="I225" s="228"/>
      <c r="J225" s="228"/>
      <c r="K225" s="228"/>
      <c r="L225" s="228"/>
    </row>
    <row r="226" spans="1:12" ht="12.75">
      <c r="A226" s="385"/>
      <c r="B226" s="118"/>
      <c r="C226" s="209">
        <v>4410</v>
      </c>
      <c r="D226" s="210" t="s">
        <v>326</v>
      </c>
      <c r="E226" s="211">
        <v>2000</v>
      </c>
      <c r="F226" s="211">
        <v>2000</v>
      </c>
      <c r="G226" s="212">
        <v>0</v>
      </c>
      <c r="H226" s="212">
        <v>0</v>
      </c>
      <c r="I226" s="212">
        <v>0</v>
      </c>
      <c r="J226" s="212">
        <v>0</v>
      </c>
      <c r="K226" s="212">
        <v>0</v>
      </c>
      <c r="L226" s="212">
        <v>0</v>
      </c>
    </row>
    <row r="227" spans="1:12" ht="12.75">
      <c r="A227" s="385"/>
      <c r="B227" s="118"/>
      <c r="C227" s="209">
        <v>4430</v>
      </c>
      <c r="D227" s="210" t="s">
        <v>303</v>
      </c>
      <c r="E227" s="211">
        <v>6000</v>
      </c>
      <c r="F227" s="211">
        <v>6000</v>
      </c>
      <c r="G227" s="212">
        <v>0</v>
      </c>
      <c r="H227" s="212">
        <v>0</v>
      </c>
      <c r="I227" s="212">
        <v>0</v>
      </c>
      <c r="J227" s="212">
        <v>0</v>
      </c>
      <c r="K227" s="212">
        <v>0</v>
      </c>
      <c r="L227" s="212">
        <v>0</v>
      </c>
    </row>
    <row r="228" spans="1:12" ht="12.75">
      <c r="A228" s="385"/>
      <c r="B228" s="118"/>
      <c r="C228" s="209">
        <v>4440</v>
      </c>
      <c r="D228" s="210" t="s">
        <v>317</v>
      </c>
      <c r="E228" s="211">
        <v>43340</v>
      </c>
      <c r="F228" s="211">
        <v>43340</v>
      </c>
      <c r="G228" s="212">
        <v>0</v>
      </c>
      <c r="H228" s="211">
        <v>0</v>
      </c>
      <c r="I228" s="212">
        <v>0</v>
      </c>
      <c r="J228" s="212">
        <v>0</v>
      </c>
      <c r="K228" s="212">
        <v>0</v>
      </c>
      <c r="L228" s="212">
        <v>0</v>
      </c>
    </row>
    <row r="229" spans="1:12" ht="12.75">
      <c r="A229" s="385"/>
      <c r="B229" s="118"/>
      <c r="C229" s="217">
        <v>4740</v>
      </c>
      <c r="D229" s="218" t="s">
        <v>320</v>
      </c>
      <c r="E229" s="219">
        <v>900</v>
      </c>
      <c r="F229" s="219">
        <v>900</v>
      </c>
      <c r="G229" s="220">
        <v>0</v>
      </c>
      <c r="H229" s="220">
        <v>0</v>
      </c>
      <c r="I229" s="220">
        <v>0</v>
      </c>
      <c r="J229" s="220">
        <v>0</v>
      </c>
      <c r="K229" s="220">
        <v>0</v>
      </c>
      <c r="L229" s="220">
        <v>0</v>
      </c>
    </row>
    <row r="230" spans="1:12" ht="12.75">
      <c r="A230" s="385"/>
      <c r="B230" s="118"/>
      <c r="C230" s="225"/>
      <c r="D230" s="226" t="s">
        <v>321</v>
      </c>
      <c r="E230" s="227"/>
      <c r="F230" s="227"/>
      <c r="G230" s="228"/>
      <c r="H230" s="228"/>
      <c r="I230" s="228"/>
      <c r="J230" s="228"/>
      <c r="K230" s="228"/>
      <c r="L230" s="228"/>
    </row>
    <row r="231" spans="1:12" ht="12.75">
      <c r="A231" s="385"/>
      <c r="B231" s="118"/>
      <c r="C231" s="217">
        <v>4750</v>
      </c>
      <c r="D231" s="218" t="s">
        <v>322</v>
      </c>
      <c r="E231" s="219">
        <v>3500</v>
      </c>
      <c r="F231" s="219">
        <v>3500</v>
      </c>
      <c r="G231" s="220">
        <v>0</v>
      </c>
      <c r="H231" s="220">
        <v>0</v>
      </c>
      <c r="I231" s="220">
        <v>0</v>
      </c>
      <c r="J231" s="220">
        <v>0</v>
      </c>
      <c r="K231" s="220">
        <v>0</v>
      </c>
      <c r="L231" s="220">
        <v>0</v>
      </c>
    </row>
    <row r="232" spans="1:12" ht="12.75">
      <c r="A232" s="385"/>
      <c r="B232" s="118"/>
      <c r="C232" s="225"/>
      <c r="D232" s="226" t="s">
        <v>323</v>
      </c>
      <c r="E232" s="227"/>
      <c r="F232" s="227"/>
      <c r="G232" s="228"/>
      <c r="H232" s="228"/>
      <c r="I232" s="228"/>
      <c r="J232" s="228"/>
      <c r="K232" s="228"/>
      <c r="L232" s="228"/>
    </row>
    <row r="233" spans="1:12" ht="12.75">
      <c r="A233" s="385"/>
      <c r="B233" s="172"/>
      <c r="C233" s="213">
        <v>6060</v>
      </c>
      <c r="D233" s="214" t="s">
        <v>331</v>
      </c>
      <c r="E233" s="215">
        <v>14000</v>
      </c>
      <c r="F233" s="215">
        <v>0</v>
      </c>
      <c r="G233" s="216">
        <v>0</v>
      </c>
      <c r="H233" s="216">
        <v>0</v>
      </c>
      <c r="I233" s="216">
        <v>0</v>
      </c>
      <c r="J233" s="216">
        <v>0</v>
      </c>
      <c r="K233" s="216">
        <v>0</v>
      </c>
      <c r="L233" s="215">
        <v>14000</v>
      </c>
    </row>
    <row r="234" spans="1:12" ht="12.75">
      <c r="A234" s="385"/>
      <c r="B234" s="204">
        <v>80113</v>
      </c>
      <c r="C234" s="200"/>
      <c r="D234" s="201" t="s">
        <v>356</v>
      </c>
      <c r="E234" s="202">
        <f>SUM(E235:E238)</f>
        <v>258600</v>
      </c>
      <c r="F234" s="202">
        <f aca="true" t="shared" si="38" ref="F234:L234">SUM(F235:F238)</f>
        <v>258600</v>
      </c>
      <c r="G234" s="202">
        <f t="shared" si="38"/>
        <v>56000</v>
      </c>
      <c r="H234" s="202">
        <f t="shared" si="38"/>
        <v>10900</v>
      </c>
      <c r="I234" s="202">
        <f t="shared" si="38"/>
        <v>0</v>
      </c>
      <c r="J234" s="202">
        <f t="shared" si="38"/>
        <v>0</v>
      </c>
      <c r="K234" s="202">
        <f t="shared" si="38"/>
        <v>0</v>
      </c>
      <c r="L234" s="202">
        <f t="shared" si="38"/>
        <v>0</v>
      </c>
    </row>
    <row r="235" spans="1:12" ht="12.75">
      <c r="A235" s="385"/>
      <c r="B235" s="174"/>
      <c r="C235" s="205">
        <v>4110</v>
      </c>
      <c r="D235" s="206" t="s">
        <v>309</v>
      </c>
      <c r="E235" s="207">
        <v>9500</v>
      </c>
      <c r="F235" s="207">
        <v>9500</v>
      </c>
      <c r="G235" s="208">
        <v>0</v>
      </c>
      <c r="H235" s="207">
        <v>9500</v>
      </c>
      <c r="I235" s="208">
        <v>0</v>
      </c>
      <c r="J235" s="208">
        <v>0</v>
      </c>
      <c r="K235" s="208">
        <v>0</v>
      </c>
      <c r="L235" s="208">
        <v>0</v>
      </c>
    </row>
    <row r="236" spans="1:12" ht="12.75">
      <c r="A236" s="385"/>
      <c r="B236" s="118"/>
      <c r="C236" s="209">
        <v>4120</v>
      </c>
      <c r="D236" s="210" t="s">
        <v>310</v>
      </c>
      <c r="E236" s="211">
        <v>1400</v>
      </c>
      <c r="F236" s="211">
        <v>1400</v>
      </c>
      <c r="G236" s="212">
        <v>0</v>
      </c>
      <c r="H236" s="211">
        <v>1400</v>
      </c>
      <c r="I236" s="212">
        <v>0</v>
      </c>
      <c r="J236" s="212">
        <v>0</v>
      </c>
      <c r="K236" s="212">
        <v>0</v>
      </c>
      <c r="L236" s="212">
        <v>0</v>
      </c>
    </row>
    <row r="237" spans="1:12" ht="12.75">
      <c r="A237" s="385"/>
      <c r="B237" s="118"/>
      <c r="C237" s="209">
        <v>4170</v>
      </c>
      <c r="D237" s="210" t="s">
        <v>305</v>
      </c>
      <c r="E237" s="211">
        <v>56000</v>
      </c>
      <c r="F237" s="211">
        <v>56000</v>
      </c>
      <c r="G237" s="211">
        <v>56000</v>
      </c>
      <c r="H237" s="212">
        <v>0</v>
      </c>
      <c r="I237" s="212">
        <v>0</v>
      </c>
      <c r="J237" s="212">
        <v>0</v>
      </c>
      <c r="K237" s="212">
        <v>0</v>
      </c>
      <c r="L237" s="212">
        <v>0</v>
      </c>
    </row>
    <row r="238" spans="1:12" ht="12.75">
      <c r="A238" s="385"/>
      <c r="B238" s="172"/>
      <c r="C238" s="213">
        <v>4300</v>
      </c>
      <c r="D238" s="214" t="s">
        <v>302</v>
      </c>
      <c r="E238" s="215">
        <v>191700</v>
      </c>
      <c r="F238" s="215">
        <v>191700</v>
      </c>
      <c r="G238" s="216">
        <v>0</v>
      </c>
      <c r="H238" s="216">
        <v>0</v>
      </c>
      <c r="I238" s="216">
        <v>0</v>
      </c>
      <c r="J238" s="216">
        <v>0</v>
      </c>
      <c r="K238" s="216">
        <v>0</v>
      </c>
      <c r="L238" s="216">
        <v>0</v>
      </c>
    </row>
    <row r="239" spans="1:12" ht="12.75">
      <c r="A239" s="385"/>
      <c r="B239" s="204">
        <v>80146</v>
      </c>
      <c r="C239" s="200"/>
      <c r="D239" s="201" t="s">
        <v>357</v>
      </c>
      <c r="E239" s="202">
        <f>SUM(E240:E241)</f>
        <v>20165</v>
      </c>
      <c r="F239" s="202">
        <f aca="true" t="shared" si="39" ref="F239:L239">SUM(F240:F241)</f>
        <v>20165</v>
      </c>
      <c r="G239" s="202">
        <f t="shared" si="39"/>
        <v>0</v>
      </c>
      <c r="H239" s="202">
        <f t="shared" si="39"/>
        <v>0</v>
      </c>
      <c r="I239" s="202">
        <f t="shared" si="39"/>
        <v>0</v>
      </c>
      <c r="J239" s="202">
        <f t="shared" si="39"/>
        <v>0</v>
      </c>
      <c r="K239" s="202">
        <f t="shared" si="39"/>
        <v>0</v>
      </c>
      <c r="L239" s="202">
        <f t="shared" si="39"/>
        <v>0</v>
      </c>
    </row>
    <row r="240" spans="1:12" ht="12.75">
      <c r="A240" s="385"/>
      <c r="B240" s="174"/>
      <c r="C240" s="205">
        <v>4410</v>
      </c>
      <c r="D240" s="206" t="s">
        <v>326</v>
      </c>
      <c r="E240" s="207">
        <v>2000</v>
      </c>
      <c r="F240" s="207">
        <v>2000</v>
      </c>
      <c r="G240" s="208">
        <v>0</v>
      </c>
      <c r="H240" s="208">
        <v>0</v>
      </c>
      <c r="I240" s="208">
        <v>0</v>
      </c>
      <c r="J240" s="208">
        <v>0</v>
      </c>
      <c r="K240" s="208">
        <v>0</v>
      </c>
      <c r="L240" s="208">
        <v>0</v>
      </c>
    </row>
    <row r="241" spans="1:12" ht="12.75">
      <c r="A241" s="385"/>
      <c r="B241" s="118"/>
      <c r="C241" s="217">
        <v>4700</v>
      </c>
      <c r="D241" s="218" t="s">
        <v>318</v>
      </c>
      <c r="E241" s="219">
        <v>18165</v>
      </c>
      <c r="F241" s="219">
        <v>18165</v>
      </c>
      <c r="G241" s="220">
        <v>0</v>
      </c>
      <c r="H241" s="220">
        <v>0</v>
      </c>
      <c r="I241" s="220">
        <v>0</v>
      </c>
      <c r="J241" s="220">
        <v>0</v>
      </c>
      <c r="K241" s="220">
        <v>0</v>
      </c>
      <c r="L241" s="220">
        <v>0</v>
      </c>
    </row>
    <row r="242" spans="1:12" ht="12.75">
      <c r="A242" s="385"/>
      <c r="B242" s="280"/>
      <c r="C242" s="284"/>
      <c r="D242" s="274" t="s">
        <v>319</v>
      </c>
      <c r="E242" s="275"/>
      <c r="F242" s="233"/>
      <c r="G242" s="233"/>
      <c r="H242" s="233"/>
      <c r="I242" s="233"/>
      <c r="J242" s="233"/>
      <c r="K242" s="233"/>
      <c r="L242" s="233"/>
    </row>
    <row r="243" spans="1:12" ht="12.75">
      <c r="A243" s="385"/>
      <c r="B243" s="204">
        <v>80195</v>
      </c>
      <c r="C243" s="200"/>
      <c r="D243" s="201" t="s">
        <v>278</v>
      </c>
      <c r="E243" s="202">
        <f>SUM(E244)</f>
        <v>200</v>
      </c>
      <c r="F243" s="202">
        <f aca="true" t="shared" si="40" ref="F243:L243">SUM(F244)</f>
        <v>200</v>
      </c>
      <c r="G243" s="202">
        <f t="shared" si="40"/>
        <v>200</v>
      </c>
      <c r="H243" s="202">
        <f t="shared" si="40"/>
        <v>0</v>
      </c>
      <c r="I243" s="202">
        <f t="shared" si="40"/>
        <v>0</v>
      </c>
      <c r="J243" s="202">
        <f t="shared" si="40"/>
        <v>0</v>
      </c>
      <c r="K243" s="202">
        <f t="shared" si="40"/>
        <v>0</v>
      </c>
      <c r="L243" s="202">
        <f t="shared" si="40"/>
        <v>0</v>
      </c>
    </row>
    <row r="244" spans="1:12" ht="12.75">
      <c r="A244" s="385"/>
      <c r="B244" s="282"/>
      <c r="C244" s="321">
        <v>4170</v>
      </c>
      <c r="D244" s="222" t="s">
        <v>305</v>
      </c>
      <c r="E244" s="318">
        <v>200</v>
      </c>
      <c r="F244" s="318">
        <v>200</v>
      </c>
      <c r="G244" s="318">
        <v>200</v>
      </c>
      <c r="H244" s="318">
        <v>0</v>
      </c>
      <c r="I244" s="318">
        <v>0</v>
      </c>
      <c r="J244" s="318">
        <v>0</v>
      </c>
      <c r="K244" s="318">
        <v>0</v>
      </c>
      <c r="L244" s="318">
        <v>0</v>
      </c>
    </row>
    <row r="245" spans="1:12" ht="12.75">
      <c r="A245" s="386">
        <v>851</v>
      </c>
      <c r="B245" s="194"/>
      <c r="C245" s="195"/>
      <c r="D245" s="196" t="s">
        <v>358</v>
      </c>
      <c r="E245" s="197">
        <f>SUM(E260,E253,E250,E246)</f>
        <v>86228</v>
      </c>
      <c r="F245" s="197">
        <f aca="true" t="shared" si="41" ref="F245:L245">SUM(F260,F253,F250,F246)</f>
        <v>86228</v>
      </c>
      <c r="G245" s="197">
        <f t="shared" si="41"/>
        <v>35840</v>
      </c>
      <c r="H245" s="197">
        <f t="shared" si="41"/>
        <v>6400</v>
      </c>
      <c r="I245" s="197">
        <f t="shared" si="41"/>
        <v>22228</v>
      </c>
      <c r="J245" s="197">
        <f t="shared" si="41"/>
        <v>0</v>
      </c>
      <c r="K245" s="197">
        <f t="shared" si="41"/>
        <v>0</v>
      </c>
      <c r="L245" s="197">
        <f t="shared" si="41"/>
        <v>0</v>
      </c>
    </row>
    <row r="246" spans="1:12" ht="12.75">
      <c r="A246" s="385"/>
      <c r="B246" s="204">
        <v>85149</v>
      </c>
      <c r="C246" s="200"/>
      <c r="D246" s="201" t="s">
        <v>359</v>
      </c>
      <c r="E246" s="202">
        <f>SUM(E247)</f>
        <v>22228</v>
      </c>
      <c r="F246" s="202">
        <f aca="true" t="shared" si="42" ref="F246:L246">SUM(F247)</f>
        <v>22228</v>
      </c>
      <c r="G246" s="202">
        <f t="shared" si="42"/>
        <v>0</v>
      </c>
      <c r="H246" s="202">
        <f t="shared" si="42"/>
        <v>0</v>
      </c>
      <c r="I246" s="202">
        <f t="shared" si="42"/>
        <v>22228</v>
      </c>
      <c r="J246" s="202">
        <f t="shared" si="42"/>
        <v>0</v>
      </c>
      <c r="K246" s="202">
        <f t="shared" si="42"/>
        <v>0</v>
      </c>
      <c r="L246" s="202">
        <f t="shared" si="42"/>
        <v>0</v>
      </c>
    </row>
    <row r="247" spans="1:12" ht="12.75">
      <c r="A247" s="385"/>
      <c r="B247" s="118"/>
      <c r="C247" s="324">
        <v>2310</v>
      </c>
      <c r="D247" s="272" t="s">
        <v>360</v>
      </c>
      <c r="E247" s="229">
        <v>22228</v>
      </c>
      <c r="F247" s="229">
        <v>22228</v>
      </c>
      <c r="G247" s="325">
        <v>0</v>
      </c>
      <c r="H247" s="325">
        <v>0</v>
      </c>
      <c r="I247" s="229">
        <v>22228</v>
      </c>
      <c r="J247" s="325">
        <v>0</v>
      </c>
      <c r="K247" s="325">
        <v>0</v>
      </c>
      <c r="L247" s="325">
        <v>0</v>
      </c>
    </row>
    <row r="248" spans="1:12" ht="12.75">
      <c r="A248" s="385"/>
      <c r="B248" s="118"/>
      <c r="C248" s="326"/>
      <c r="D248" s="274" t="s">
        <v>222</v>
      </c>
      <c r="E248" s="275"/>
      <c r="F248" s="327"/>
      <c r="G248" s="327"/>
      <c r="H248" s="327"/>
      <c r="I248" s="327"/>
      <c r="J248" s="327"/>
      <c r="K248" s="327"/>
      <c r="L248" s="327"/>
    </row>
    <row r="249" spans="1:12" ht="12.75">
      <c r="A249" s="385"/>
      <c r="B249" s="119"/>
      <c r="C249" s="328"/>
      <c r="D249" s="222" t="s">
        <v>223</v>
      </c>
      <c r="E249" s="223"/>
      <c r="F249" s="329"/>
      <c r="G249" s="329"/>
      <c r="H249" s="329"/>
      <c r="I249" s="329"/>
      <c r="J249" s="329"/>
      <c r="K249" s="329"/>
      <c r="L249" s="329"/>
    </row>
    <row r="250" spans="1:12" ht="12.75">
      <c r="A250" s="385"/>
      <c r="B250" s="204">
        <v>85153</v>
      </c>
      <c r="C250" s="200"/>
      <c r="D250" s="201" t="s">
        <v>361</v>
      </c>
      <c r="E250" s="202">
        <f>SUM(E251:E252)</f>
        <v>6000</v>
      </c>
      <c r="F250" s="202">
        <f aca="true" t="shared" si="43" ref="F250:L250">SUM(F251:F252)</f>
        <v>6000</v>
      </c>
      <c r="G250" s="202">
        <f t="shared" si="43"/>
        <v>0</v>
      </c>
      <c r="H250" s="202">
        <f t="shared" si="43"/>
        <v>0</v>
      </c>
      <c r="I250" s="202">
        <f t="shared" si="43"/>
        <v>0</v>
      </c>
      <c r="J250" s="202">
        <f t="shared" si="43"/>
        <v>0</v>
      </c>
      <c r="K250" s="202">
        <f t="shared" si="43"/>
        <v>0</v>
      </c>
      <c r="L250" s="202">
        <f t="shared" si="43"/>
        <v>0</v>
      </c>
    </row>
    <row r="251" spans="1:12" ht="12.75">
      <c r="A251" s="385"/>
      <c r="B251" s="178"/>
      <c r="C251" s="281">
        <v>4210</v>
      </c>
      <c r="D251" s="272" t="s">
        <v>306</v>
      </c>
      <c r="E251" s="229">
        <v>4000</v>
      </c>
      <c r="F251" s="229">
        <v>4000</v>
      </c>
      <c r="G251" s="191">
        <v>0</v>
      </c>
      <c r="H251" s="191">
        <v>0</v>
      </c>
      <c r="I251" s="191">
        <v>0</v>
      </c>
      <c r="J251" s="191">
        <v>0</v>
      </c>
      <c r="K251" s="191">
        <v>0</v>
      </c>
      <c r="L251" s="191">
        <v>0</v>
      </c>
    </row>
    <row r="252" spans="1:12" ht="12.75">
      <c r="A252" s="385"/>
      <c r="B252" s="118"/>
      <c r="C252" s="213">
        <v>4300</v>
      </c>
      <c r="D252" s="214" t="s">
        <v>302</v>
      </c>
      <c r="E252" s="215">
        <v>2000</v>
      </c>
      <c r="F252" s="215">
        <v>2000</v>
      </c>
      <c r="G252" s="216">
        <v>0</v>
      </c>
      <c r="H252" s="216">
        <v>0</v>
      </c>
      <c r="I252" s="216">
        <v>0</v>
      </c>
      <c r="J252" s="216">
        <v>0</v>
      </c>
      <c r="K252" s="216">
        <v>0</v>
      </c>
      <c r="L252" s="216">
        <v>0</v>
      </c>
    </row>
    <row r="253" spans="1:12" ht="12.75">
      <c r="A253" s="385"/>
      <c r="B253" s="204">
        <v>85154</v>
      </c>
      <c r="C253" s="200"/>
      <c r="D253" s="201" t="s">
        <v>362</v>
      </c>
      <c r="E253" s="202">
        <f>SUM(E254:E259)</f>
        <v>54000</v>
      </c>
      <c r="F253" s="202">
        <f aca="true" t="shared" si="44" ref="F253:L253">SUM(F254:F259)</f>
        <v>54000</v>
      </c>
      <c r="G253" s="202">
        <f t="shared" si="44"/>
        <v>35840</v>
      </c>
      <c r="H253" s="202">
        <f t="shared" si="44"/>
        <v>6400</v>
      </c>
      <c r="I253" s="202">
        <f t="shared" si="44"/>
        <v>0</v>
      </c>
      <c r="J253" s="202">
        <f t="shared" si="44"/>
        <v>0</v>
      </c>
      <c r="K253" s="202">
        <f t="shared" si="44"/>
        <v>0</v>
      </c>
      <c r="L253" s="202">
        <f t="shared" si="44"/>
        <v>0</v>
      </c>
    </row>
    <row r="254" spans="1:12" ht="12.75">
      <c r="A254" s="385"/>
      <c r="B254" s="118"/>
      <c r="C254" s="205">
        <v>4110</v>
      </c>
      <c r="D254" s="206" t="s">
        <v>309</v>
      </c>
      <c r="E254" s="207">
        <v>6100</v>
      </c>
      <c r="F254" s="207">
        <v>6100</v>
      </c>
      <c r="G254" s="208">
        <v>0</v>
      </c>
      <c r="H254" s="207">
        <v>6100</v>
      </c>
      <c r="I254" s="208">
        <v>0</v>
      </c>
      <c r="J254" s="208">
        <v>0</v>
      </c>
      <c r="K254" s="208">
        <v>0</v>
      </c>
      <c r="L254" s="208">
        <v>0</v>
      </c>
    </row>
    <row r="255" spans="1:12" ht="12.75">
      <c r="A255" s="385"/>
      <c r="B255" s="118"/>
      <c r="C255" s="209">
        <v>4120</v>
      </c>
      <c r="D255" s="210" t="s">
        <v>310</v>
      </c>
      <c r="E255" s="211">
        <v>300</v>
      </c>
      <c r="F255" s="211">
        <v>300</v>
      </c>
      <c r="G255" s="212">
        <v>0</v>
      </c>
      <c r="H255" s="211">
        <v>300</v>
      </c>
      <c r="I255" s="212">
        <v>0</v>
      </c>
      <c r="J255" s="212">
        <v>0</v>
      </c>
      <c r="K255" s="212">
        <v>0</v>
      </c>
      <c r="L255" s="212">
        <v>0</v>
      </c>
    </row>
    <row r="256" spans="1:12" ht="12.75">
      <c r="A256" s="385"/>
      <c r="B256" s="118"/>
      <c r="C256" s="209">
        <v>4170</v>
      </c>
      <c r="D256" s="210" t="s">
        <v>305</v>
      </c>
      <c r="E256" s="211">
        <v>35840</v>
      </c>
      <c r="F256" s="211">
        <v>35840</v>
      </c>
      <c r="G256" s="211">
        <v>35840</v>
      </c>
      <c r="H256" s="212">
        <v>0</v>
      </c>
      <c r="I256" s="212">
        <v>0</v>
      </c>
      <c r="J256" s="212">
        <v>0</v>
      </c>
      <c r="K256" s="212">
        <v>0</v>
      </c>
      <c r="L256" s="212">
        <v>0</v>
      </c>
    </row>
    <row r="257" spans="1:12" ht="12.75">
      <c r="A257" s="385"/>
      <c r="B257" s="118"/>
      <c r="C257" s="209">
        <v>4210</v>
      </c>
      <c r="D257" s="210" t="s">
        <v>306</v>
      </c>
      <c r="E257" s="211">
        <v>5660</v>
      </c>
      <c r="F257" s="211">
        <v>5660</v>
      </c>
      <c r="G257" s="212">
        <v>0</v>
      </c>
      <c r="H257" s="212">
        <v>0</v>
      </c>
      <c r="I257" s="212">
        <v>0</v>
      </c>
      <c r="J257" s="212">
        <v>0</v>
      </c>
      <c r="K257" s="212">
        <v>0</v>
      </c>
      <c r="L257" s="212">
        <v>0</v>
      </c>
    </row>
    <row r="258" spans="1:12" ht="12.75">
      <c r="A258" s="385"/>
      <c r="B258" s="118"/>
      <c r="C258" s="209">
        <v>4260</v>
      </c>
      <c r="D258" s="210" t="s">
        <v>313</v>
      </c>
      <c r="E258" s="211">
        <v>1000</v>
      </c>
      <c r="F258" s="211">
        <v>1000</v>
      </c>
      <c r="G258" s="212">
        <v>0</v>
      </c>
      <c r="H258" s="212">
        <v>0</v>
      </c>
      <c r="I258" s="212">
        <v>0</v>
      </c>
      <c r="J258" s="212">
        <v>0</v>
      </c>
      <c r="K258" s="212">
        <v>0</v>
      </c>
      <c r="L258" s="212">
        <v>0</v>
      </c>
    </row>
    <row r="259" spans="1:12" ht="12.75">
      <c r="A259" s="385"/>
      <c r="B259" s="118"/>
      <c r="C259" s="213">
        <v>4300</v>
      </c>
      <c r="D259" s="214" t="s">
        <v>302</v>
      </c>
      <c r="E259" s="215">
        <v>5100</v>
      </c>
      <c r="F259" s="215">
        <v>5100</v>
      </c>
      <c r="G259" s="216">
        <v>0</v>
      </c>
      <c r="H259" s="216">
        <v>0</v>
      </c>
      <c r="I259" s="216">
        <v>0</v>
      </c>
      <c r="J259" s="216">
        <v>0</v>
      </c>
      <c r="K259" s="216">
        <v>0</v>
      </c>
      <c r="L259" s="216">
        <v>0</v>
      </c>
    </row>
    <row r="260" spans="1:12" ht="12.75">
      <c r="A260" s="385"/>
      <c r="B260" s="204">
        <v>85195</v>
      </c>
      <c r="C260" s="200"/>
      <c r="D260" s="201" t="s">
        <v>278</v>
      </c>
      <c r="E260" s="202">
        <f>SUM(E261)</f>
        <v>4000</v>
      </c>
      <c r="F260" s="202">
        <f aca="true" t="shared" si="45" ref="F260:L260">SUM(F261)</f>
        <v>4000</v>
      </c>
      <c r="G260" s="202">
        <f t="shared" si="45"/>
        <v>0</v>
      </c>
      <c r="H260" s="202">
        <f t="shared" si="45"/>
        <v>0</v>
      </c>
      <c r="I260" s="202">
        <f t="shared" si="45"/>
        <v>0</v>
      </c>
      <c r="J260" s="202">
        <f t="shared" si="45"/>
        <v>0</v>
      </c>
      <c r="K260" s="202">
        <f t="shared" si="45"/>
        <v>0</v>
      </c>
      <c r="L260" s="202">
        <f t="shared" si="45"/>
        <v>0</v>
      </c>
    </row>
    <row r="261" spans="1:12" ht="12.75">
      <c r="A261" s="385"/>
      <c r="B261" s="188"/>
      <c r="C261" s="181">
        <v>4280</v>
      </c>
      <c r="D261" s="179" t="s">
        <v>327</v>
      </c>
      <c r="E261" s="180">
        <v>4000</v>
      </c>
      <c r="F261" s="180">
        <v>4000</v>
      </c>
      <c r="G261" s="322">
        <v>0</v>
      </c>
      <c r="H261" s="322">
        <v>0</v>
      </c>
      <c r="I261" s="322">
        <v>0</v>
      </c>
      <c r="J261" s="322">
        <v>0</v>
      </c>
      <c r="K261" s="322">
        <v>0</v>
      </c>
      <c r="L261" s="322">
        <v>0</v>
      </c>
    </row>
    <row r="262" spans="1:12" ht="12.75">
      <c r="A262" s="391">
        <v>852</v>
      </c>
      <c r="B262" s="240"/>
      <c r="C262" s="241"/>
      <c r="D262" s="242" t="s">
        <v>279</v>
      </c>
      <c r="E262" s="310">
        <f>SUM(E263,E283,E287,E293,E295,E316,E322)</f>
        <v>3148110</v>
      </c>
      <c r="F262" s="310">
        <f aca="true" t="shared" si="46" ref="F262:L262">SUM(F263,F283,F287,F293,F295,F316,F322)</f>
        <v>3142110</v>
      </c>
      <c r="G262" s="310">
        <f t="shared" si="46"/>
        <v>171500</v>
      </c>
      <c r="H262" s="310">
        <f t="shared" si="46"/>
        <v>34790</v>
      </c>
      <c r="I262" s="310">
        <f t="shared" si="46"/>
        <v>0</v>
      </c>
      <c r="J262" s="310">
        <f t="shared" si="46"/>
        <v>0</v>
      </c>
      <c r="K262" s="310">
        <f t="shared" si="46"/>
        <v>0</v>
      </c>
      <c r="L262" s="310">
        <f t="shared" si="46"/>
        <v>6000</v>
      </c>
    </row>
    <row r="263" spans="1:12" ht="12.75">
      <c r="A263" s="385"/>
      <c r="B263" s="245">
        <v>85212</v>
      </c>
      <c r="C263" s="246"/>
      <c r="D263" s="247" t="s">
        <v>280</v>
      </c>
      <c r="E263" s="248">
        <f>SUM(E266:E282)</f>
        <v>2162000</v>
      </c>
      <c r="F263" s="248">
        <f aca="true" t="shared" si="47" ref="F263:L263">SUM(F266:F282)</f>
        <v>2162000</v>
      </c>
      <c r="G263" s="248">
        <f t="shared" si="47"/>
        <v>34400</v>
      </c>
      <c r="H263" s="248">
        <f t="shared" si="47"/>
        <v>7060</v>
      </c>
      <c r="I263" s="248">
        <f t="shared" si="47"/>
        <v>0</v>
      </c>
      <c r="J263" s="248">
        <f t="shared" si="47"/>
        <v>0</v>
      </c>
      <c r="K263" s="248">
        <f t="shared" si="47"/>
        <v>0</v>
      </c>
      <c r="L263" s="248">
        <f t="shared" si="47"/>
        <v>0</v>
      </c>
    </row>
    <row r="264" spans="1:12" ht="12.75">
      <c r="A264" s="385"/>
      <c r="B264" s="330"/>
      <c r="C264" s="253"/>
      <c r="D264" s="254" t="s">
        <v>281</v>
      </c>
      <c r="E264" s="255"/>
      <c r="F264" s="256"/>
      <c r="G264" s="256"/>
      <c r="H264" s="256"/>
      <c r="I264" s="256"/>
      <c r="J264" s="256"/>
      <c r="K264" s="256"/>
      <c r="L264" s="256"/>
    </row>
    <row r="265" spans="1:12" ht="12.75">
      <c r="A265" s="392"/>
      <c r="B265" s="331"/>
      <c r="C265" s="332"/>
      <c r="D265" s="333" t="s">
        <v>282</v>
      </c>
      <c r="E265" s="334"/>
      <c r="F265" s="335"/>
      <c r="G265" s="335"/>
      <c r="H265" s="335"/>
      <c r="I265" s="335"/>
      <c r="J265" s="335"/>
      <c r="K265" s="335"/>
      <c r="L265" s="336"/>
    </row>
    <row r="266" spans="1:12" ht="12.75">
      <c r="A266" s="385"/>
      <c r="B266" s="174"/>
      <c r="C266" s="257">
        <v>3110</v>
      </c>
      <c r="D266" s="258" t="s">
        <v>363</v>
      </c>
      <c r="E266" s="259">
        <v>2066140</v>
      </c>
      <c r="F266" s="259">
        <v>2066140</v>
      </c>
      <c r="G266" s="260">
        <v>0</v>
      </c>
      <c r="H266" s="260">
        <v>0</v>
      </c>
      <c r="I266" s="260">
        <v>0</v>
      </c>
      <c r="J266" s="260">
        <v>0</v>
      </c>
      <c r="K266" s="260">
        <v>0</v>
      </c>
      <c r="L266" s="260">
        <v>0</v>
      </c>
    </row>
    <row r="267" spans="1:12" ht="12.75">
      <c r="A267" s="385"/>
      <c r="B267" s="118"/>
      <c r="C267" s="209">
        <v>4010</v>
      </c>
      <c r="D267" s="210" t="s">
        <v>311</v>
      </c>
      <c r="E267" s="211">
        <v>31850</v>
      </c>
      <c r="F267" s="211">
        <v>31850</v>
      </c>
      <c r="G267" s="211">
        <v>31850</v>
      </c>
      <c r="H267" s="212">
        <v>0</v>
      </c>
      <c r="I267" s="212">
        <v>0</v>
      </c>
      <c r="J267" s="212">
        <v>0</v>
      </c>
      <c r="K267" s="212">
        <v>0</v>
      </c>
      <c r="L267" s="212">
        <v>0</v>
      </c>
    </row>
    <row r="268" spans="1:12" ht="12.75">
      <c r="A268" s="385"/>
      <c r="B268" s="118"/>
      <c r="C268" s="209">
        <v>4040</v>
      </c>
      <c r="D268" s="210" t="s">
        <v>312</v>
      </c>
      <c r="E268" s="211">
        <v>2550</v>
      </c>
      <c r="F268" s="211">
        <v>2550</v>
      </c>
      <c r="G268" s="211">
        <v>2550</v>
      </c>
      <c r="H268" s="212">
        <v>0</v>
      </c>
      <c r="I268" s="212">
        <v>0</v>
      </c>
      <c r="J268" s="212">
        <v>0</v>
      </c>
      <c r="K268" s="212">
        <v>0</v>
      </c>
      <c r="L268" s="212">
        <v>0</v>
      </c>
    </row>
    <row r="269" spans="1:12" ht="12.75">
      <c r="A269" s="385"/>
      <c r="B269" s="118"/>
      <c r="C269" s="209">
        <v>4110</v>
      </c>
      <c r="D269" s="210" t="s">
        <v>309</v>
      </c>
      <c r="E269" s="211">
        <v>37210</v>
      </c>
      <c r="F269" s="211">
        <v>37210</v>
      </c>
      <c r="G269" s="212">
        <v>0</v>
      </c>
      <c r="H269" s="211">
        <v>6210</v>
      </c>
      <c r="I269" s="212">
        <v>0</v>
      </c>
      <c r="J269" s="212">
        <v>0</v>
      </c>
      <c r="K269" s="212">
        <v>0</v>
      </c>
      <c r="L269" s="212">
        <v>0</v>
      </c>
    </row>
    <row r="270" spans="1:12" ht="12.75">
      <c r="A270" s="385"/>
      <c r="B270" s="118"/>
      <c r="C270" s="209">
        <v>4120</v>
      </c>
      <c r="D270" s="210" t="s">
        <v>310</v>
      </c>
      <c r="E270" s="211">
        <v>850</v>
      </c>
      <c r="F270" s="211">
        <v>850</v>
      </c>
      <c r="G270" s="212">
        <v>0</v>
      </c>
      <c r="H270" s="211">
        <v>850</v>
      </c>
      <c r="I270" s="212">
        <v>0</v>
      </c>
      <c r="J270" s="212">
        <v>0</v>
      </c>
      <c r="K270" s="212">
        <v>0</v>
      </c>
      <c r="L270" s="212">
        <v>0</v>
      </c>
    </row>
    <row r="271" spans="1:12" ht="12.75">
      <c r="A271" s="385"/>
      <c r="B271" s="118"/>
      <c r="C271" s="209">
        <v>4210</v>
      </c>
      <c r="D271" s="210" t="s">
        <v>306</v>
      </c>
      <c r="E271" s="211">
        <v>4000</v>
      </c>
      <c r="F271" s="211">
        <v>4000</v>
      </c>
      <c r="G271" s="212">
        <v>0</v>
      </c>
      <c r="H271" s="212">
        <v>0</v>
      </c>
      <c r="I271" s="212">
        <v>0</v>
      </c>
      <c r="J271" s="212">
        <v>0</v>
      </c>
      <c r="K271" s="212">
        <v>0</v>
      </c>
      <c r="L271" s="212">
        <v>0</v>
      </c>
    </row>
    <row r="272" spans="1:12" ht="12.75">
      <c r="A272" s="385"/>
      <c r="B272" s="118"/>
      <c r="C272" s="209">
        <v>4260</v>
      </c>
      <c r="D272" s="210" t="s">
        <v>313</v>
      </c>
      <c r="E272" s="211">
        <v>1000</v>
      </c>
      <c r="F272" s="211">
        <v>1000</v>
      </c>
      <c r="G272" s="212">
        <v>0</v>
      </c>
      <c r="H272" s="212">
        <v>0</v>
      </c>
      <c r="I272" s="212">
        <v>0</v>
      </c>
      <c r="J272" s="212">
        <v>0</v>
      </c>
      <c r="K272" s="212">
        <v>0</v>
      </c>
      <c r="L272" s="212">
        <v>0</v>
      </c>
    </row>
    <row r="273" spans="1:12" ht="12.75">
      <c r="A273" s="385"/>
      <c r="B273" s="118"/>
      <c r="C273" s="209">
        <v>4270</v>
      </c>
      <c r="D273" s="210" t="s">
        <v>296</v>
      </c>
      <c r="E273" s="211">
        <v>1000</v>
      </c>
      <c r="F273" s="211">
        <v>1000</v>
      </c>
      <c r="G273" s="212">
        <v>0</v>
      </c>
      <c r="H273" s="212">
        <v>0</v>
      </c>
      <c r="I273" s="212">
        <v>0</v>
      </c>
      <c r="J273" s="212">
        <v>0</v>
      </c>
      <c r="K273" s="212">
        <v>0</v>
      </c>
      <c r="L273" s="212">
        <v>0</v>
      </c>
    </row>
    <row r="274" spans="1:12" ht="12.75">
      <c r="A274" s="385"/>
      <c r="B274" s="118"/>
      <c r="C274" s="209">
        <v>4300</v>
      </c>
      <c r="D274" s="210" t="s">
        <v>302</v>
      </c>
      <c r="E274" s="211">
        <v>8995</v>
      </c>
      <c r="F274" s="211">
        <v>8995</v>
      </c>
      <c r="G274" s="212">
        <v>0</v>
      </c>
      <c r="H274" s="212">
        <v>0</v>
      </c>
      <c r="I274" s="212">
        <v>0</v>
      </c>
      <c r="J274" s="212">
        <v>0</v>
      </c>
      <c r="K274" s="212">
        <v>0</v>
      </c>
      <c r="L274" s="212">
        <v>0</v>
      </c>
    </row>
    <row r="275" spans="1:12" ht="12.75">
      <c r="A275" s="385"/>
      <c r="B275" s="118"/>
      <c r="C275" s="217">
        <v>4370</v>
      </c>
      <c r="D275" s="218" t="s">
        <v>315</v>
      </c>
      <c r="E275" s="219">
        <v>2500</v>
      </c>
      <c r="F275" s="219">
        <v>2500</v>
      </c>
      <c r="G275" s="220">
        <v>0</v>
      </c>
      <c r="H275" s="220">
        <v>0</v>
      </c>
      <c r="I275" s="220">
        <v>0</v>
      </c>
      <c r="J275" s="220">
        <v>0</v>
      </c>
      <c r="K275" s="220">
        <v>0</v>
      </c>
      <c r="L275" s="220">
        <v>0</v>
      </c>
    </row>
    <row r="276" spans="1:12" ht="12.75">
      <c r="A276" s="385"/>
      <c r="B276" s="118"/>
      <c r="C276" s="225"/>
      <c r="D276" s="226" t="s">
        <v>316</v>
      </c>
      <c r="E276" s="227"/>
      <c r="F276" s="227"/>
      <c r="G276" s="228"/>
      <c r="H276" s="228"/>
      <c r="I276" s="228"/>
      <c r="J276" s="228"/>
      <c r="K276" s="228"/>
      <c r="L276" s="228"/>
    </row>
    <row r="277" spans="1:12" ht="12.75">
      <c r="A277" s="385"/>
      <c r="B277" s="118"/>
      <c r="C277" s="209">
        <v>4410</v>
      </c>
      <c r="D277" s="210" t="s">
        <v>326</v>
      </c>
      <c r="E277" s="211">
        <v>500</v>
      </c>
      <c r="F277" s="211">
        <v>500</v>
      </c>
      <c r="G277" s="212">
        <v>0</v>
      </c>
      <c r="H277" s="212">
        <v>0</v>
      </c>
      <c r="I277" s="212">
        <v>0</v>
      </c>
      <c r="J277" s="212">
        <v>0</v>
      </c>
      <c r="K277" s="212">
        <v>0</v>
      </c>
      <c r="L277" s="212">
        <v>0</v>
      </c>
    </row>
    <row r="278" spans="1:12" ht="12.75">
      <c r="A278" s="385"/>
      <c r="B278" s="118"/>
      <c r="C278" s="209">
        <v>4440</v>
      </c>
      <c r="D278" s="210" t="s">
        <v>317</v>
      </c>
      <c r="E278" s="211">
        <v>1605</v>
      </c>
      <c r="F278" s="211">
        <v>1605</v>
      </c>
      <c r="G278" s="212">
        <v>0</v>
      </c>
      <c r="H278" s="212">
        <v>0</v>
      </c>
      <c r="I278" s="212">
        <v>0</v>
      </c>
      <c r="J278" s="212">
        <v>0</v>
      </c>
      <c r="K278" s="212">
        <v>0</v>
      </c>
      <c r="L278" s="212">
        <v>0</v>
      </c>
    </row>
    <row r="279" spans="1:12" ht="12.75">
      <c r="A279" s="385"/>
      <c r="B279" s="118"/>
      <c r="C279" s="217">
        <v>4700</v>
      </c>
      <c r="D279" s="218" t="s">
        <v>318</v>
      </c>
      <c r="E279" s="219">
        <v>800</v>
      </c>
      <c r="F279" s="219">
        <v>800</v>
      </c>
      <c r="G279" s="220">
        <v>0</v>
      </c>
      <c r="H279" s="220">
        <v>0</v>
      </c>
      <c r="I279" s="220">
        <v>0</v>
      </c>
      <c r="J279" s="220">
        <v>0</v>
      </c>
      <c r="K279" s="220">
        <v>0</v>
      </c>
      <c r="L279" s="220">
        <v>0</v>
      </c>
    </row>
    <row r="280" spans="1:12" ht="12.75">
      <c r="A280" s="385"/>
      <c r="B280" s="118"/>
      <c r="C280" s="225"/>
      <c r="D280" s="226" t="s">
        <v>319</v>
      </c>
      <c r="E280" s="227"/>
      <c r="F280" s="227"/>
      <c r="G280" s="228"/>
      <c r="H280" s="228"/>
      <c r="I280" s="228"/>
      <c r="J280" s="228"/>
      <c r="K280" s="228"/>
      <c r="L280" s="228"/>
    </row>
    <row r="281" spans="1:12" ht="12.75">
      <c r="A281" s="385"/>
      <c r="B281" s="118"/>
      <c r="C281" s="217">
        <v>4740</v>
      </c>
      <c r="D281" s="218" t="s">
        <v>320</v>
      </c>
      <c r="E281" s="219">
        <v>3000</v>
      </c>
      <c r="F281" s="219">
        <v>3000</v>
      </c>
      <c r="G281" s="220">
        <v>0</v>
      </c>
      <c r="H281" s="220">
        <v>0</v>
      </c>
      <c r="I281" s="220">
        <v>0</v>
      </c>
      <c r="J281" s="220">
        <v>0</v>
      </c>
      <c r="K281" s="220">
        <v>0</v>
      </c>
      <c r="L281" s="220">
        <v>0</v>
      </c>
    </row>
    <row r="282" spans="1:12" ht="12.75">
      <c r="A282" s="385"/>
      <c r="B282" s="118"/>
      <c r="C282" s="221"/>
      <c r="D282" s="222" t="s">
        <v>321</v>
      </c>
      <c r="E282" s="223"/>
      <c r="F282" s="224"/>
      <c r="G282" s="224"/>
      <c r="H282" s="224"/>
      <c r="I282" s="224"/>
      <c r="J282" s="224"/>
      <c r="K282" s="224"/>
      <c r="L282" s="224"/>
    </row>
    <row r="283" spans="1:12" ht="12.75">
      <c r="A283" s="392"/>
      <c r="B283" s="338">
        <v>85213</v>
      </c>
      <c r="C283" s="339"/>
      <c r="D283" s="247" t="s">
        <v>283</v>
      </c>
      <c r="E283" s="248">
        <f>SUM(E286)</f>
        <v>18000</v>
      </c>
      <c r="F283" s="248">
        <f>SUM(F286)</f>
        <v>18000</v>
      </c>
      <c r="G283" s="248">
        <f aca="true" t="shared" si="48" ref="G283:L283">SUM(G286)</f>
        <v>0</v>
      </c>
      <c r="H283" s="248">
        <f t="shared" si="48"/>
        <v>0</v>
      </c>
      <c r="I283" s="248">
        <f t="shared" si="48"/>
        <v>0</v>
      </c>
      <c r="J283" s="248">
        <f t="shared" si="48"/>
        <v>0</v>
      </c>
      <c r="K283" s="248">
        <f t="shared" si="48"/>
        <v>0</v>
      </c>
      <c r="L283" s="248">
        <f t="shared" si="48"/>
        <v>0</v>
      </c>
    </row>
    <row r="284" spans="1:12" ht="12.75">
      <c r="A284" s="392"/>
      <c r="B284" s="340"/>
      <c r="C284" s="341"/>
      <c r="D284" s="254" t="s">
        <v>284</v>
      </c>
      <c r="E284" s="255"/>
      <c r="F284" s="342"/>
      <c r="G284" s="342"/>
      <c r="H284" s="342"/>
      <c r="I284" s="342"/>
      <c r="J284" s="342"/>
      <c r="K284" s="342"/>
      <c r="L284" s="343"/>
    </row>
    <row r="285" spans="1:12" ht="12.75">
      <c r="A285" s="392"/>
      <c r="B285" s="344"/>
      <c r="C285" s="345"/>
      <c r="D285" s="251" t="s">
        <v>285</v>
      </c>
      <c r="E285" s="252"/>
      <c r="F285" s="346"/>
      <c r="G285" s="346"/>
      <c r="H285" s="346"/>
      <c r="I285" s="346"/>
      <c r="J285" s="346"/>
      <c r="K285" s="346"/>
      <c r="L285" s="347"/>
    </row>
    <row r="286" spans="1:12" ht="12.75">
      <c r="A286" s="385"/>
      <c r="B286" s="174"/>
      <c r="C286" s="348">
        <v>4130</v>
      </c>
      <c r="D286" s="179" t="s">
        <v>364</v>
      </c>
      <c r="E286" s="180">
        <v>18000</v>
      </c>
      <c r="F286" s="180">
        <v>18000</v>
      </c>
      <c r="G286" s="322">
        <v>0</v>
      </c>
      <c r="H286" s="322">
        <v>0</v>
      </c>
      <c r="I286" s="322">
        <v>0</v>
      </c>
      <c r="J286" s="322">
        <v>0</v>
      </c>
      <c r="K286" s="322">
        <v>0</v>
      </c>
      <c r="L286" s="322">
        <v>0</v>
      </c>
    </row>
    <row r="287" spans="1:12" ht="12.75">
      <c r="A287" s="385"/>
      <c r="B287" s="245">
        <v>85214</v>
      </c>
      <c r="C287" s="246"/>
      <c r="D287" s="247" t="s">
        <v>286</v>
      </c>
      <c r="E287" s="248">
        <f>SUM(E289:E292)</f>
        <v>425000</v>
      </c>
      <c r="F287" s="248">
        <f>SUM(F289:F292)</f>
        <v>425000</v>
      </c>
      <c r="G287" s="248">
        <f aca="true" t="shared" si="49" ref="G287:L287">SUM(G289:G292)</f>
        <v>0</v>
      </c>
      <c r="H287" s="248">
        <f t="shared" si="49"/>
        <v>0</v>
      </c>
      <c r="I287" s="248">
        <f t="shared" si="49"/>
        <v>0</v>
      </c>
      <c r="J287" s="248">
        <f t="shared" si="49"/>
        <v>0</v>
      </c>
      <c r="K287" s="248">
        <f t="shared" si="49"/>
        <v>0</v>
      </c>
      <c r="L287" s="248">
        <f t="shared" si="49"/>
        <v>0</v>
      </c>
    </row>
    <row r="288" spans="1:12" ht="12.75">
      <c r="A288" s="385"/>
      <c r="B288" s="249"/>
      <c r="C288" s="250"/>
      <c r="D288" s="251" t="s">
        <v>287</v>
      </c>
      <c r="E288" s="252"/>
      <c r="F288" s="311"/>
      <c r="G288" s="311"/>
      <c r="H288" s="311"/>
      <c r="I288" s="311"/>
      <c r="J288" s="311"/>
      <c r="K288" s="311"/>
      <c r="L288" s="311"/>
    </row>
    <row r="289" spans="1:12" ht="12.75">
      <c r="A289" s="385"/>
      <c r="B289" s="174"/>
      <c r="C289" s="205">
        <v>3110</v>
      </c>
      <c r="D289" s="206" t="s">
        <v>363</v>
      </c>
      <c r="E289" s="207">
        <v>356000</v>
      </c>
      <c r="F289" s="207">
        <v>356000</v>
      </c>
      <c r="G289" s="208">
        <v>0</v>
      </c>
      <c r="H289" s="208">
        <v>0</v>
      </c>
      <c r="I289" s="208">
        <v>0</v>
      </c>
      <c r="J289" s="208">
        <v>0</v>
      </c>
      <c r="K289" s="208">
        <v>0</v>
      </c>
      <c r="L289" s="208">
        <v>0</v>
      </c>
    </row>
    <row r="290" spans="1:12" ht="12.75">
      <c r="A290" s="385"/>
      <c r="B290" s="118"/>
      <c r="C290" s="209">
        <v>4110</v>
      </c>
      <c r="D290" s="210" t="s">
        <v>309</v>
      </c>
      <c r="E290" s="211">
        <v>500</v>
      </c>
      <c r="F290" s="211">
        <v>500</v>
      </c>
      <c r="G290" s="212">
        <v>0</v>
      </c>
      <c r="H290" s="212">
        <v>0</v>
      </c>
      <c r="I290" s="212">
        <v>0</v>
      </c>
      <c r="J290" s="212">
        <v>0</v>
      </c>
      <c r="K290" s="212">
        <v>0</v>
      </c>
      <c r="L290" s="212">
        <v>0</v>
      </c>
    </row>
    <row r="291" spans="1:12" ht="12.75">
      <c r="A291" s="385"/>
      <c r="B291" s="118"/>
      <c r="C291" s="349">
        <v>4330</v>
      </c>
      <c r="D291" s="350" t="s">
        <v>365</v>
      </c>
      <c r="E291" s="219">
        <v>68500</v>
      </c>
      <c r="F291" s="219">
        <v>68500</v>
      </c>
      <c r="G291" s="220">
        <v>0</v>
      </c>
      <c r="H291" s="220">
        <v>0</v>
      </c>
      <c r="I291" s="220">
        <v>0</v>
      </c>
      <c r="J291" s="220">
        <v>0</v>
      </c>
      <c r="K291" s="220">
        <v>0</v>
      </c>
      <c r="L291" s="220">
        <v>0</v>
      </c>
    </row>
    <row r="292" spans="1:12" ht="12.75">
      <c r="A292" s="385"/>
      <c r="B292" s="280"/>
      <c r="C292" s="230"/>
      <c r="D292" s="231" t="s">
        <v>366</v>
      </c>
      <c r="E292" s="275"/>
      <c r="F292" s="233"/>
      <c r="G292" s="233"/>
      <c r="H292" s="233"/>
      <c r="I292" s="233"/>
      <c r="J292" s="233"/>
      <c r="K292" s="233"/>
      <c r="L292" s="233"/>
    </row>
    <row r="293" spans="1:12" ht="12.75">
      <c r="A293" s="385"/>
      <c r="B293" s="204">
        <v>85215</v>
      </c>
      <c r="C293" s="200"/>
      <c r="D293" s="201" t="s">
        <v>367</v>
      </c>
      <c r="E293" s="202">
        <f>SUM(E294)</f>
        <v>180000</v>
      </c>
      <c r="F293" s="202">
        <f aca="true" t="shared" si="50" ref="F293:L293">SUM(F294)</f>
        <v>180000</v>
      </c>
      <c r="G293" s="202">
        <f t="shared" si="50"/>
        <v>0</v>
      </c>
      <c r="H293" s="202">
        <f t="shared" si="50"/>
        <v>0</v>
      </c>
      <c r="I293" s="202">
        <f t="shared" si="50"/>
        <v>0</v>
      </c>
      <c r="J293" s="202">
        <f t="shared" si="50"/>
        <v>0</v>
      </c>
      <c r="K293" s="202">
        <f t="shared" si="50"/>
        <v>0</v>
      </c>
      <c r="L293" s="202">
        <f t="shared" si="50"/>
        <v>0</v>
      </c>
    </row>
    <row r="294" spans="1:12" ht="12.75">
      <c r="A294" s="385"/>
      <c r="B294" s="283"/>
      <c r="C294" s="320">
        <v>3110</v>
      </c>
      <c r="D294" s="274" t="s">
        <v>363</v>
      </c>
      <c r="E294" s="312">
        <v>180000</v>
      </c>
      <c r="F294" s="312">
        <v>180000</v>
      </c>
      <c r="G294" s="233">
        <v>0</v>
      </c>
      <c r="H294" s="233">
        <v>0</v>
      </c>
      <c r="I294" s="233">
        <v>0</v>
      </c>
      <c r="J294" s="233">
        <v>0</v>
      </c>
      <c r="K294" s="233">
        <v>0</v>
      </c>
      <c r="L294" s="233">
        <v>0</v>
      </c>
    </row>
    <row r="295" spans="1:12" ht="12.75">
      <c r="A295" s="385"/>
      <c r="B295" s="204">
        <v>85219</v>
      </c>
      <c r="C295" s="200"/>
      <c r="D295" s="201" t="s">
        <v>289</v>
      </c>
      <c r="E295" s="202">
        <f>SUM(E296:E315)</f>
        <v>183310</v>
      </c>
      <c r="F295" s="202">
        <f aca="true" t="shared" si="51" ref="F295:L295">SUM(F296:F315)</f>
        <v>177310</v>
      </c>
      <c r="G295" s="202">
        <f t="shared" si="51"/>
        <v>118250</v>
      </c>
      <c r="H295" s="202">
        <f t="shared" si="51"/>
        <v>23850</v>
      </c>
      <c r="I295" s="202">
        <f t="shared" si="51"/>
        <v>0</v>
      </c>
      <c r="J295" s="202">
        <f t="shared" si="51"/>
        <v>0</v>
      </c>
      <c r="K295" s="202">
        <f t="shared" si="51"/>
        <v>0</v>
      </c>
      <c r="L295" s="202">
        <f t="shared" si="51"/>
        <v>6000</v>
      </c>
    </row>
    <row r="296" spans="1:12" ht="12.75">
      <c r="A296" s="385"/>
      <c r="B296" s="174"/>
      <c r="C296" s="205">
        <v>4010</v>
      </c>
      <c r="D296" s="206" t="s">
        <v>311</v>
      </c>
      <c r="E296" s="207">
        <v>111500</v>
      </c>
      <c r="F296" s="207">
        <v>111500</v>
      </c>
      <c r="G296" s="207">
        <v>111500</v>
      </c>
      <c r="H296" s="208">
        <v>0</v>
      </c>
      <c r="I296" s="208">
        <v>0</v>
      </c>
      <c r="J296" s="208">
        <v>0</v>
      </c>
      <c r="K296" s="208">
        <v>0</v>
      </c>
      <c r="L296" s="208">
        <v>0</v>
      </c>
    </row>
    <row r="297" spans="1:12" ht="12.75">
      <c r="A297" s="385"/>
      <c r="B297" s="118"/>
      <c r="C297" s="209">
        <v>4040</v>
      </c>
      <c r="D297" s="210" t="s">
        <v>312</v>
      </c>
      <c r="E297" s="211">
        <v>6750</v>
      </c>
      <c r="F297" s="211">
        <v>6750</v>
      </c>
      <c r="G297" s="211">
        <v>6750</v>
      </c>
      <c r="H297" s="212">
        <v>0</v>
      </c>
      <c r="I297" s="212">
        <v>0</v>
      </c>
      <c r="J297" s="212">
        <v>0</v>
      </c>
      <c r="K297" s="212">
        <v>0</v>
      </c>
      <c r="L297" s="212">
        <v>0</v>
      </c>
    </row>
    <row r="298" spans="1:12" ht="12.75">
      <c r="A298" s="385"/>
      <c r="B298" s="118"/>
      <c r="C298" s="209">
        <v>4110</v>
      </c>
      <c r="D298" s="210" t="s">
        <v>309</v>
      </c>
      <c r="E298" s="211">
        <v>21000</v>
      </c>
      <c r="F298" s="211">
        <v>21000</v>
      </c>
      <c r="G298" s="212">
        <v>0</v>
      </c>
      <c r="H298" s="211">
        <v>21000</v>
      </c>
      <c r="I298" s="212">
        <v>0</v>
      </c>
      <c r="J298" s="212">
        <v>0</v>
      </c>
      <c r="K298" s="212">
        <v>0</v>
      </c>
      <c r="L298" s="212">
        <v>0</v>
      </c>
    </row>
    <row r="299" spans="1:12" ht="12.75">
      <c r="A299" s="385"/>
      <c r="B299" s="118"/>
      <c r="C299" s="209">
        <v>4120</v>
      </c>
      <c r="D299" s="210" t="s">
        <v>310</v>
      </c>
      <c r="E299" s="211">
        <v>2850</v>
      </c>
      <c r="F299" s="211">
        <v>2850</v>
      </c>
      <c r="G299" s="212">
        <v>0</v>
      </c>
      <c r="H299" s="211">
        <v>2850</v>
      </c>
      <c r="I299" s="212">
        <v>0</v>
      </c>
      <c r="J299" s="212">
        <v>0</v>
      </c>
      <c r="K299" s="212">
        <v>0</v>
      </c>
      <c r="L299" s="212">
        <v>0</v>
      </c>
    </row>
    <row r="300" spans="1:12" ht="12.75">
      <c r="A300" s="385"/>
      <c r="B300" s="118"/>
      <c r="C300" s="209">
        <v>4210</v>
      </c>
      <c r="D300" s="210" t="s">
        <v>306</v>
      </c>
      <c r="E300" s="211">
        <v>3000</v>
      </c>
      <c r="F300" s="211">
        <v>3000</v>
      </c>
      <c r="G300" s="212">
        <v>0</v>
      </c>
      <c r="H300" s="212">
        <v>0</v>
      </c>
      <c r="I300" s="212">
        <v>0</v>
      </c>
      <c r="J300" s="212">
        <v>0</v>
      </c>
      <c r="K300" s="212">
        <v>0</v>
      </c>
      <c r="L300" s="212">
        <v>0</v>
      </c>
    </row>
    <row r="301" spans="1:12" ht="12.75">
      <c r="A301" s="385"/>
      <c r="B301" s="118"/>
      <c r="C301" s="209">
        <v>4260</v>
      </c>
      <c r="D301" s="210" t="s">
        <v>313</v>
      </c>
      <c r="E301" s="211">
        <v>1000</v>
      </c>
      <c r="F301" s="211">
        <v>1000</v>
      </c>
      <c r="G301" s="212">
        <v>0</v>
      </c>
      <c r="H301" s="212">
        <v>0</v>
      </c>
      <c r="I301" s="212">
        <v>0</v>
      </c>
      <c r="J301" s="212">
        <v>0</v>
      </c>
      <c r="K301" s="212">
        <v>0</v>
      </c>
      <c r="L301" s="212">
        <v>0</v>
      </c>
    </row>
    <row r="302" spans="1:12" ht="12.75">
      <c r="A302" s="385"/>
      <c r="B302" s="118"/>
      <c r="C302" s="209">
        <v>4270</v>
      </c>
      <c r="D302" s="210" t="s">
        <v>296</v>
      </c>
      <c r="E302" s="211">
        <v>1000</v>
      </c>
      <c r="F302" s="211">
        <v>1000</v>
      </c>
      <c r="G302" s="212">
        <v>0</v>
      </c>
      <c r="H302" s="212">
        <v>0</v>
      </c>
      <c r="I302" s="212">
        <v>0</v>
      </c>
      <c r="J302" s="212">
        <v>0</v>
      </c>
      <c r="K302" s="212">
        <v>0</v>
      </c>
      <c r="L302" s="212">
        <v>0</v>
      </c>
    </row>
    <row r="303" spans="1:12" ht="12.75">
      <c r="A303" s="385"/>
      <c r="B303" s="118"/>
      <c r="C303" s="209">
        <v>4300</v>
      </c>
      <c r="D303" s="210" t="s">
        <v>302</v>
      </c>
      <c r="E303" s="211">
        <v>20000</v>
      </c>
      <c r="F303" s="211">
        <v>20000</v>
      </c>
      <c r="G303" s="212">
        <v>0</v>
      </c>
      <c r="H303" s="212">
        <v>0</v>
      </c>
      <c r="I303" s="212">
        <v>0</v>
      </c>
      <c r="J303" s="212">
        <v>0</v>
      </c>
      <c r="K303" s="212">
        <v>0</v>
      </c>
      <c r="L303" s="212">
        <v>0</v>
      </c>
    </row>
    <row r="304" spans="1:12" ht="12.75">
      <c r="A304" s="385"/>
      <c r="B304" s="118"/>
      <c r="C304" s="217">
        <v>4370</v>
      </c>
      <c r="D304" s="218" t="s">
        <v>315</v>
      </c>
      <c r="E304" s="219">
        <v>2500</v>
      </c>
      <c r="F304" s="219">
        <v>2500</v>
      </c>
      <c r="G304" s="220">
        <v>0</v>
      </c>
      <c r="H304" s="220">
        <v>0</v>
      </c>
      <c r="I304" s="220">
        <v>0</v>
      </c>
      <c r="J304" s="220">
        <v>0</v>
      </c>
      <c r="K304" s="220">
        <v>0</v>
      </c>
      <c r="L304" s="220">
        <v>0</v>
      </c>
    </row>
    <row r="305" spans="1:12" ht="12.75">
      <c r="A305" s="385"/>
      <c r="B305" s="118"/>
      <c r="C305" s="225"/>
      <c r="D305" s="226" t="s">
        <v>316</v>
      </c>
      <c r="E305" s="227"/>
      <c r="F305" s="227"/>
      <c r="G305" s="228"/>
      <c r="H305" s="228"/>
      <c r="I305" s="228"/>
      <c r="J305" s="228"/>
      <c r="K305" s="228"/>
      <c r="L305" s="228"/>
    </row>
    <row r="306" spans="1:12" ht="12.75">
      <c r="A306" s="385"/>
      <c r="B306" s="118"/>
      <c r="C306" s="209">
        <v>4410</v>
      </c>
      <c r="D306" s="210" t="s">
        <v>326</v>
      </c>
      <c r="E306" s="211">
        <v>500</v>
      </c>
      <c r="F306" s="211">
        <v>500</v>
      </c>
      <c r="G306" s="212">
        <v>0</v>
      </c>
      <c r="H306" s="212">
        <v>0</v>
      </c>
      <c r="I306" s="212">
        <v>0</v>
      </c>
      <c r="J306" s="212">
        <v>0</v>
      </c>
      <c r="K306" s="212">
        <v>0</v>
      </c>
      <c r="L306" s="212">
        <v>0</v>
      </c>
    </row>
    <row r="307" spans="1:12" ht="12.75">
      <c r="A307" s="385"/>
      <c r="B307" s="118"/>
      <c r="C307" s="209">
        <v>4420</v>
      </c>
      <c r="D307" s="210" t="s">
        <v>330</v>
      </c>
      <c r="E307" s="211">
        <v>300</v>
      </c>
      <c r="F307" s="211">
        <v>300</v>
      </c>
      <c r="G307" s="212">
        <v>0</v>
      </c>
      <c r="H307" s="212">
        <v>0</v>
      </c>
      <c r="I307" s="212">
        <v>0</v>
      </c>
      <c r="J307" s="212">
        <v>0</v>
      </c>
      <c r="K307" s="212">
        <v>0</v>
      </c>
      <c r="L307" s="212">
        <v>0</v>
      </c>
    </row>
    <row r="308" spans="1:12" ht="12.75">
      <c r="A308" s="385"/>
      <c r="B308" s="118"/>
      <c r="C308" s="209">
        <v>4440</v>
      </c>
      <c r="D308" s="210" t="s">
        <v>317</v>
      </c>
      <c r="E308" s="211">
        <v>3210</v>
      </c>
      <c r="F308" s="211">
        <v>3210</v>
      </c>
      <c r="G308" s="212">
        <v>0</v>
      </c>
      <c r="H308" s="212">
        <v>0</v>
      </c>
      <c r="I308" s="212">
        <v>0</v>
      </c>
      <c r="J308" s="212">
        <v>0</v>
      </c>
      <c r="K308" s="212">
        <v>0</v>
      </c>
      <c r="L308" s="212">
        <v>0</v>
      </c>
    </row>
    <row r="309" spans="1:12" ht="12.75">
      <c r="A309" s="385"/>
      <c r="B309" s="118"/>
      <c r="C309" s="217">
        <v>4700</v>
      </c>
      <c r="D309" s="218" t="s">
        <v>318</v>
      </c>
      <c r="E309" s="219">
        <v>700</v>
      </c>
      <c r="F309" s="219">
        <v>700</v>
      </c>
      <c r="G309" s="220">
        <v>0</v>
      </c>
      <c r="H309" s="220">
        <v>0</v>
      </c>
      <c r="I309" s="220">
        <v>0</v>
      </c>
      <c r="J309" s="220">
        <v>0</v>
      </c>
      <c r="K309" s="220">
        <v>0</v>
      </c>
      <c r="L309" s="220">
        <v>0</v>
      </c>
    </row>
    <row r="310" spans="1:12" ht="12.75">
      <c r="A310" s="385"/>
      <c r="B310" s="118"/>
      <c r="C310" s="225"/>
      <c r="D310" s="226" t="s">
        <v>319</v>
      </c>
      <c r="E310" s="227"/>
      <c r="F310" s="227"/>
      <c r="G310" s="228"/>
      <c r="H310" s="228"/>
      <c r="I310" s="228"/>
      <c r="J310" s="228"/>
      <c r="K310" s="228"/>
      <c r="L310" s="228"/>
    </row>
    <row r="311" spans="1:12" ht="12.75">
      <c r="A311" s="385"/>
      <c r="B311" s="118"/>
      <c r="C311" s="217">
        <v>4740</v>
      </c>
      <c r="D311" s="218" t="s">
        <v>320</v>
      </c>
      <c r="E311" s="219">
        <v>2000</v>
      </c>
      <c r="F311" s="219">
        <v>2000</v>
      </c>
      <c r="G311" s="220">
        <v>0</v>
      </c>
      <c r="H311" s="220">
        <v>0</v>
      </c>
      <c r="I311" s="220">
        <v>0</v>
      </c>
      <c r="J311" s="220">
        <v>0</v>
      </c>
      <c r="K311" s="220">
        <v>0</v>
      </c>
      <c r="L311" s="220">
        <v>0</v>
      </c>
    </row>
    <row r="312" spans="1:12" ht="12.75">
      <c r="A312" s="385"/>
      <c r="B312" s="118"/>
      <c r="C312" s="225"/>
      <c r="D312" s="226" t="s">
        <v>321</v>
      </c>
      <c r="E312" s="227"/>
      <c r="F312" s="227"/>
      <c r="G312" s="228"/>
      <c r="H312" s="228"/>
      <c r="I312" s="228"/>
      <c r="J312" s="228"/>
      <c r="K312" s="228"/>
      <c r="L312" s="228"/>
    </row>
    <row r="313" spans="1:12" ht="12.75">
      <c r="A313" s="385"/>
      <c r="B313" s="118"/>
      <c r="C313" s="217">
        <v>4750</v>
      </c>
      <c r="D313" s="218" t="s">
        <v>322</v>
      </c>
      <c r="E313" s="219">
        <v>1000</v>
      </c>
      <c r="F313" s="219">
        <v>1000</v>
      </c>
      <c r="G313" s="220">
        <v>0</v>
      </c>
      <c r="H313" s="220">
        <v>0</v>
      </c>
      <c r="I313" s="220">
        <v>0</v>
      </c>
      <c r="J313" s="220">
        <v>0</v>
      </c>
      <c r="K313" s="220">
        <v>0</v>
      </c>
      <c r="L313" s="220">
        <v>0</v>
      </c>
    </row>
    <row r="314" spans="1:12" ht="12.75">
      <c r="A314" s="385"/>
      <c r="B314" s="118"/>
      <c r="C314" s="225"/>
      <c r="D314" s="226" t="s">
        <v>323</v>
      </c>
      <c r="E314" s="227"/>
      <c r="F314" s="227"/>
      <c r="G314" s="228"/>
      <c r="H314" s="228"/>
      <c r="I314" s="228"/>
      <c r="J314" s="228"/>
      <c r="K314" s="228"/>
      <c r="L314" s="228"/>
    </row>
    <row r="315" spans="1:12" ht="12.75">
      <c r="A315" s="385"/>
      <c r="B315" s="280"/>
      <c r="C315" s="320">
        <v>6060</v>
      </c>
      <c r="D315" s="274" t="s">
        <v>331</v>
      </c>
      <c r="E315" s="312">
        <v>6000</v>
      </c>
      <c r="F315" s="233">
        <v>0</v>
      </c>
      <c r="G315" s="233">
        <v>0</v>
      </c>
      <c r="H315" s="233">
        <v>0</v>
      </c>
      <c r="I315" s="233">
        <v>0</v>
      </c>
      <c r="J315" s="233">
        <v>0</v>
      </c>
      <c r="K315" s="233">
        <v>0</v>
      </c>
      <c r="L315" s="233">
        <v>6000</v>
      </c>
    </row>
    <row r="316" spans="1:12" ht="12.75">
      <c r="A316" s="385"/>
      <c r="B316" s="204">
        <v>85228</v>
      </c>
      <c r="C316" s="200"/>
      <c r="D316" s="201" t="s">
        <v>368</v>
      </c>
      <c r="E316" s="202">
        <f>SUM(E317:E321)</f>
        <v>23800</v>
      </c>
      <c r="F316" s="202">
        <f aca="true" t="shared" si="52" ref="F316:L316">SUM(F317:F321)</f>
        <v>23800</v>
      </c>
      <c r="G316" s="202">
        <f t="shared" si="52"/>
        <v>18850</v>
      </c>
      <c r="H316" s="202">
        <f t="shared" si="52"/>
        <v>3880</v>
      </c>
      <c r="I316" s="202">
        <f t="shared" si="52"/>
        <v>0</v>
      </c>
      <c r="J316" s="202">
        <f t="shared" si="52"/>
        <v>0</v>
      </c>
      <c r="K316" s="202">
        <f t="shared" si="52"/>
        <v>0</v>
      </c>
      <c r="L316" s="202">
        <f t="shared" si="52"/>
        <v>0</v>
      </c>
    </row>
    <row r="317" spans="1:12" ht="12.75">
      <c r="A317" s="385"/>
      <c r="B317" s="174"/>
      <c r="C317" s="205">
        <v>4010</v>
      </c>
      <c r="D317" s="206" t="s">
        <v>311</v>
      </c>
      <c r="E317" s="207">
        <v>17450</v>
      </c>
      <c r="F317" s="207">
        <v>17450</v>
      </c>
      <c r="G317" s="207">
        <v>17450</v>
      </c>
      <c r="H317" s="208">
        <v>0</v>
      </c>
      <c r="I317" s="208">
        <v>0</v>
      </c>
      <c r="J317" s="208">
        <v>0</v>
      </c>
      <c r="K317" s="208">
        <v>0</v>
      </c>
      <c r="L317" s="208">
        <v>0</v>
      </c>
    </row>
    <row r="318" spans="1:12" ht="12.75">
      <c r="A318" s="385"/>
      <c r="B318" s="118"/>
      <c r="C318" s="209">
        <v>4040</v>
      </c>
      <c r="D318" s="210" t="s">
        <v>312</v>
      </c>
      <c r="E318" s="211">
        <v>1400</v>
      </c>
      <c r="F318" s="211">
        <v>1400</v>
      </c>
      <c r="G318" s="211">
        <v>1400</v>
      </c>
      <c r="H318" s="212">
        <v>0</v>
      </c>
      <c r="I318" s="212">
        <v>0</v>
      </c>
      <c r="J318" s="212">
        <v>0</v>
      </c>
      <c r="K318" s="212">
        <v>0</v>
      </c>
      <c r="L318" s="212">
        <v>0</v>
      </c>
    </row>
    <row r="319" spans="1:12" ht="12.75">
      <c r="A319" s="385"/>
      <c r="B319" s="118"/>
      <c r="C319" s="209">
        <v>4110</v>
      </c>
      <c r="D319" s="210" t="s">
        <v>309</v>
      </c>
      <c r="E319" s="211">
        <v>3410</v>
      </c>
      <c r="F319" s="211">
        <v>3410</v>
      </c>
      <c r="G319" s="212">
        <v>0</v>
      </c>
      <c r="H319" s="211">
        <v>3410</v>
      </c>
      <c r="I319" s="212">
        <v>0</v>
      </c>
      <c r="J319" s="212">
        <v>0</v>
      </c>
      <c r="K319" s="212">
        <v>0</v>
      </c>
      <c r="L319" s="212">
        <v>0</v>
      </c>
    </row>
    <row r="320" spans="1:12" ht="12.75">
      <c r="A320" s="385"/>
      <c r="B320" s="118"/>
      <c r="C320" s="209">
        <v>4120</v>
      </c>
      <c r="D320" s="210" t="s">
        <v>310</v>
      </c>
      <c r="E320" s="211">
        <v>470</v>
      </c>
      <c r="F320" s="211">
        <v>470</v>
      </c>
      <c r="G320" s="212">
        <v>0</v>
      </c>
      <c r="H320" s="211">
        <v>470</v>
      </c>
      <c r="I320" s="212">
        <v>0</v>
      </c>
      <c r="J320" s="212">
        <v>0</v>
      </c>
      <c r="K320" s="212">
        <v>0</v>
      </c>
      <c r="L320" s="212">
        <v>0</v>
      </c>
    </row>
    <row r="321" spans="1:12" ht="12.75">
      <c r="A321" s="385"/>
      <c r="B321" s="172"/>
      <c r="C321" s="213">
        <v>4440</v>
      </c>
      <c r="D321" s="214" t="s">
        <v>317</v>
      </c>
      <c r="E321" s="215">
        <v>1070</v>
      </c>
      <c r="F321" s="215">
        <v>1070</v>
      </c>
      <c r="G321" s="216">
        <v>0</v>
      </c>
      <c r="H321" s="215">
        <v>0</v>
      </c>
      <c r="I321" s="216">
        <v>0</v>
      </c>
      <c r="J321" s="216">
        <v>0</v>
      </c>
      <c r="K321" s="216">
        <v>0</v>
      </c>
      <c r="L321" s="216">
        <v>0</v>
      </c>
    </row>
    <row r="322" spans="1:12" ht="12.75">
      <c r="A322" s="385"/>
      <c r="B322" s="204">
        <v>85295</v>
      </c>
      <c r="C322" s="200"/>
      <c r="D322" s="201" t="s">
        <v>278</v>
      </c>
      <c r="E322" s="202">
        <f>SUM(E323)</f>
        <v>156000</v>
      </c>
      <c r="F322" s="202">
        <f aca="true" t="shared" si="53" ref="F322:L322">SUM(F323)</f>
        <v>156000</v>
      </c>
      <c r="G322" s="202">
        <f t="shared" si="53"/>
        <v>0</v>
      </c>
      <c r="H322" s="202">
        <f t="shared" si="53"/>
        <v>0</v>
      </c>
      <c r="I322" s="202">
        <f t="shared" si="53"/>
        <v>0</v>
      </c>
      <c r="J322" s="202">
        <f t="shared" si="53"/>
        <v>0</v>
      </c>
      <c r="K322" s="202">
        <f t="shared" si="53"/>
        <v>0</v>
      </c>
      <c r="L322" s="202">
        <f t="shared" si="53"/>
        <v>0</v>
      </c>
    </row>
    <row r="323" spans="1:12" ht="12.75">
      <c r="A323" s="385"/>
      <c r="B323" s="282"/>
      <c r="C323" s="321">
        <v>3110</v>
      </c>
      <c r="D323" s="222" t="s">
        <v>363</v>
      </c>
      <c r="E323" s="318">
        <v>156000</v>
      </c>
      <c r="F323" s="318">
        <v>156000</v>
      </c>
      <c r="G323" s="322">
        <v>0</v>
      </c>
      <c r="H323" s="322">
        <v>0</v>
      </c>
      <c r="I323" s="322">
        <v>0</v>
      </c>
      <c r="J323" s="322">
        <v>0</v>
      </c>
      <c r="K323" s="322">
        <v>0</v>
      </c>
      <c r="L323" s="322">
        <v>0</v>
      </c>
    </row>
    <row r="324" spans="1:12" ht="12.75">
      <c r="A324" s="386">
        <v>853</v>
      </c>
      <c r="B324" s="236"/>
      <c r="C324" s="237"/>
      <c r="D324" s="238" t="s">
        <v>291</v>
      </c>
      <c r="E324" s="239">
        <f>SUM(E325)</f>
        <v>23073</v>
      </c>
      <c r="F324" s="239">
        <f aca="true" t="shared" si="54" ref="F324:L324">SUM(F325)</f>
        <v>23073</v>
      </c>
      <c r="G324" s="239">
        <f t="shared" si="54"/>
        <v>12850</v>
      </c>
      <c r="H324" s="239">
        <f t="shared" si="54"/>
        <v>2520</v>
      </c>
      <c r="I324" s="239">
        <f t="shared" si="54"/>
        <v>0</v>
      </c>
      <c r="J324" s="239">
        <f t="shared" si="54"/>
        <v>0</v>
      </c>
      <c r="K324" s="239">
        <f t="shared" si="54"/>
        <v>0</v>
      </c>
      <c r="L324" s="239">
        <f t="shared" si="54"/>
        <v>0</v>
      </c>
    </row>
    <row r="325" spans="1:12" ht="12.75">
      <c r="A325" s="385"/>
      <c r="B325" s="204">
        <v>85395</v>
      </c>
      <c r="C325" s="200"/>
      <c r="D325" s="201" t="s">
        <v>278</v>
      </c>
      <c r="E325" s="202">
        <f>SUM(E326:E342)</f>
        <v>23073</v>
      </c>
      <c r="F325" s="202">
        <f aca="true" t="shared" si="55" ref="F325:L325">SUM(F326:F342)</f>
        <v>23073</v>
      </c>
      <c r="G325" s="202">
        <f t="shared" si="55"/>
        <v>12850</v>
      </c>
      <c r="H325" s="202">
        <f t="shared" si="55"/>
        <v>2520</v>
      </c>
      <c r="I325" s="202">
        <f t="shared" si="55"/>
        <v>0</v>
      </c>
      <c r="J325" s="202">
        <f t="shared" si="55"/>
        <v>0</v>
      </c>
      <c r="K325" s="202">
        <f t="shared" si="55"/>
        <v>0</v>
      </c>
      <c r="L325" s="202">
        <f t="shared" si="55"/>
        <v>0</v>
      </c>
    </row>
    <row r="326" spans="1:12" ht="12.75">
      <c r="A326" s="385"/>
      <c r="B326" s="174"/>
      <c r="C326" s="205">
        <v>4010</v>
      </c>
      <c r="D326" s="206" t="s">
        <v>311</v>
      </c>
      <c r="E326" s="207">
        <v>11900</v>
      </c>
      <c r="F326" s="207">
        <v>11900</v>
      </c>
      <c r="G326" s="207">
        <v>11900</v>
      </c>
      <c r="H326" s="208">
        <v>0</v>
      </c>
      <c r="I326" s="208">
        <v>0</v>
      </c>
      <c r="J326" s="208">
        <v>0</v>
      </c>
      <c r="K326" s="208">
        <v>0</v>
      </c>
      <c r="L326" s="208">
        <v>0</v>
      </c>
    </row>
    <row r="327" spans="1:12" ht="12.75">
      <c r="A327" s="385"/>
      <c r="B327" s="118"/>
      <c r="C327" s="209">
        <v>4040</v>
      </c>
      <c r="D327" s="210" t="s">
        <v>312</v>
      </c>
      <c r="E327" s="211">
        <v>950</v>
      </c>
      <c r="F327" s="211">
        <v>950</v>
      </c>
      <c r="G327" s="211">
        <v>950</v>
      </c>
      <c r="H327" s="212">
        <v>0</v>
      </c>
      <c r="I327" s="212">
        <v>0</v>
      </c>
      <c r="J327" s="212">
        <v>0</v>
      </c>
      <c r="K327" s="212">
        <v>0</v>
      </c>
      <c r="L327" s="212">
        <v>0</v>
      </c>
    </row>
    <row r="328" spans="1:12" ht="12.75">
      <c r="A328" s="385"/>
      <c r="B328" s="118"/>
      <c r="C328" s="209">
        <v>4110</v>
      </c>
      <c r="D328" s="210" t="s">
        <v>309</v>
      </c>
      <c r="E328" s="211">
        <v>2200</v>
      </c>
      <c r="F328" s="211">
        <v>2200</v>
      </c>
      <c r="G328" s="212">
        <v>0</v>
      </c>
      <c r="H328" s="211">
        <v>2200</v>
      </c>
      <c r="I328" s="212">
        <v>0</v>
      </c>
      <c r="J328" s="212">
        <v>0</v>
      </c>
      <c r="K328" s="212">
        <v>0</v>
      </c>
      <c r="L328" s="212">
        <v>0</v>
      </c>
    </row>
    <row r="329" spans="1:12" ht="12.75">
      <c r="A329" s="385"/>
      <c r="B329" s="118"/>
      <c r="C329" s="209">
        <v>4120</v>
      </c>
      <c r="D329" s="210" t="s">
        <v>310</v>
      </c>
      <c r="E329" s="211">
        <v>320</v>
      </c>
      <c r="F329" s="211">
        <v>320</v>
      </c>
      <c r="G329" s="212">
        <v>0</v>
      </c>
      <c r="H329" s="211">
        <v>320</v>
      </c>
      <c r="I329" s="212">
        <v>0</v>
      </c>
      <c r="J329" s="212">
        <v>0</v>
      </c>
      <c r="K329" s="212">
        <v>0</v>
      </c>
      <c r="L329" s="212">
        <v>0</v>
      </c>
    </row>
    <row r="330" spans="1:12" ht="12.75">
      <c r="A330" s="385"/>
      <c r="B330" s="118"/>
      <c r="C330" s="209">
        <v>4210</v>
      </c>
      <c r="D330" s="210" t="s">
        <v>306</v>
      </c>
      <c r="E330" s="211">
        <v>500</v>
      </c>
      <c r="F330" s="211">
        <v>500</v>
      </c>
      <c r="G330" s="212">
        <v>0</v>
      </c>
      <c r="H330" s="212">
        <v>0</v>
      </c>
      <c r="I330" s="212">
        <v>0</v>
      </c>
      <c r="J330" s="212">
        <v>0</v>
      </c>
      <c r="K330" s="212">
        <v>0</v>
      </c>
      <c r="L330" s="212">
        <v>0</v>
      </c>
    </row>
    <row r="331" spans="1:12" ht="12.75">
      <c r="A331" s="385"/>
      <c r="B331" s="118"/>
      <c r="C331" s="209">
        <v>4260</v>
      </c>
      <c r="D331" s="210" t="s">
        <v>313</v>
      </c>
      <c r="E331" s="211">
        <v>3000</v>
      </c>
      <c r="F331" s="211">
        <v>3000</v>
      </c>
      <c r="G331" s="212">
        <v>0</v>
      </c>
      <c r="H331" s="212">
        <v>0</v>
      </c>
      <c r="I331" s="212">
        <v>0</v>
      </c>
      <c r="J331" s="212">
        <v>0</v>
      </c>
      <c r="K331" s="212">
        <v>0</v>
      </c>
      <c r="L331" s="212">
        <v>0</v>
      </c>
    </row>
    <row r="332" spans="1:12" ht="12.75">
      <c r="A332" s="385"/>
      <c r="B332" s="118"/>
      <c r="C332" s="209">
        <v>4270</v>
      </c>
      <c r="D332" s="210" t="s">
        <v>296</v>
      </c>
      <c r="E332" s="211">
        <v>600</v>
      </c>
      <c r="F332" s="211">
        <v>600</v>
      </c>
      <c r="G332" s="212">
        <v>0</v>
      </c>
      <c r="H332" s="212">
        <v>0</v>
      </c>
      <c r="I332" s="212">
        <v>0</v>
      </c>
      <c r="J332" s="212">
        <v>0</v>
      </c>
      <c r="K332" s="212">
        <v>0</v>
      </c>
      <c r="L332" s="212">
        <v>0</v>
      </c>
    </row>
    <row r="333" spans="1:12" ht="12.75">
      <c r="A333" s="385"/>
      <c r="B333" s="118"/>
      <c r="C333" s="209">
        <v>4300</v>
      </c>
      <c r="D333" s="210" t="s">
        <v>302</v>
      </c>
      <c r="E333" s="211">
        <v>1000</v>
      </c>
      <c r="F333" s="211">
        <v>1000</v>
      </c>
      <c r="G333" s="212">
        <v>0</v>
      </c>
      <c r="H333" s="212">
        <v>0</v>
      </c>
      <c r="I333" s="212">
        <v>0</v>
      </c>
      <c r="J333" s="212">
        <v>0</v>
      </c>
      <c r="K333" s="212">
        <v>0</v>
      </c>
      <c r="L333" s="212">
        <v>0</v>
      </c>
    </row>
    <row r="334" spans="1:12" ht="12.75">
      <c r="A334" s="385"/>
      <c r="B334" s="118"/>
      <c r="C334" s="209">
        <v>4350</v>
      </c>
      <c r="D334" s="210" t="s">
        <v>314</v>
      </c>
      <c r="E334" s="211">
        <v>100</v>
      </c>
      <c r="F334" s="211">
        <v>100</v>
      </c>
      <c r="G334" s="212">
        <v>0</v>
      </c>
      <c r="H334" s="212">
        <v>0</v>
      </c>
      <c r="I334" s="212">
        <v>0</v>
      </c>
      <c r="J334" s="212">
        <v>0</v>
      </c>
      <c r="K334" s="212">
        <v>0</v>
      </c>
      <c r="L334" s="212">
        <v>0</v>
      </c>
    </row>
    <row r="335" spans="1:12" ht="12.75">
      <c r="A335" s="385"/>
      <c r="B335" s="118"/>
      <c r="C335" s="217">
        <v>4370</v>
      </c>
      <c r="D335" s="218" t="s">
        <v>315</v>
      </c>
      <c r="E335" s="219">
        <v>500</v>
      </c>
      <c r="F335" s="219">
        <v>500</v>
      </c>
      <c r="G335" s="220">
        <v>0</v>
      </c>
      <c r="H335" s="220">
        <v>0</v>
      </c>
      <c r="I335" s="220">
        <v>0</v>
      </c>
      <c r="J335" s="220">
        <v>0</v>
      </c>
      <c r="K335" s="220">
        <v>0</v>
      </c>
      <c r="L335" s="220">
        <v>0</v>
      </c>
    </row>
    <row r="336" spans="1:12" ht="12.75">
      <c r="A336" s="385"/>
      <c r="B336" s="118"/>
      <c r="C336" s="225"/>
      <c r="D336" s="226" t="s">
        <v>316</v>
      </c>
      <c r="E336" s="227"/>
      <c r="F336" s="227"/>
      <c r="G336" s="228"/>
      <c r="H336" s="228"/>
      <c r="I336" s="228"/>
      <c r="J336" s="228"/>
      <c r="K336" s="228"/>
      <c r="L336" s="228"/>
    </row>
    <row r="337" spans="1:12" ht="12.75">
      <c r="A337" s="385"/>
      <c r="B337" s="118"/>
      <c r="C337" s="209">
        <v>4410</v>
      </c>
      <c r="D337" s="210" t="s">
        <v>326</v>
      </c>
      <c r="E337" s="211">
        <v>200</v>
      </c>
      <c r="F337" s="211">
        <v>200</v>
      </c>
      <c r="G337" s="212">
        <v>0</v>
      </c>
      <c r="H337" s="212">
        <v>0</v>
      </c>
      <c r="I337" s="212">
        <v>0</v>
      </c>
      <c r="J337" s="212">
        <v>0</v>
      </c>
      <c r="K337" s="212">
        <v>0</v>
      </c>
      <c r="L337" s="212">
        <v>0</v>
      </c>
    </row>
    <row r="338" spans="1:12" ht="12.75">
      <c r="A338" s="385"/>
      <c r="B338" s="118"/>
      <c r="C338" s="209">
        <v>4440</v>
      </c>
      <c r="D338" s="210" t="s">
        <v>317</v>
      </c>
      <c r="E338" s="211">
        <v>803</v>
      </c>
      <c r="F338" s="211">
        <v>803</v>
      </c>
      <c r="G338" s="212">
        <v>0</v>
      </c>
      <c r="H338" s="211">
        <v>0</v>
      </c>
      <c r="I338" s="212">
        <v>0</v>
      </c>
      <c r="J338" s="212">
        <v>0</v>
      </c>
      <c r="K338" s="212">
        <v>0</v>
      </c>
      <c r="L338" s="212">
        <v>0</v>
      </c>
    </row>
    <row r="339" spans="1:12" ht="12.75">
      <c r="A339" s="385"/>
      <c r="B339" s="118"/>
      <c r="C339" s="217">
        <v>4740</v>
      </c>
      <c r="D339" s="218" t="s">
        <v>320</v>
      </c>
      <c r="E339" s="219">
        <v>300</v>
      </c>
      <c r="F339" s="219">
        <v>300</v>
      </c>
      <c r="G339" s="220">
        <v>0</v>
      </c>
      <c r="H339" s="220">
        <v>0</v>
      </c>
      <c r="I339" s="220">
        <v>0</v>
      </c>
      <c r="J339" s="220">
        <v>0</v>
      </c>
      <c r="K339" s="220">
        <v>0</v>
      </c>
      <c r="L339" s="220">
        <v>0</v>
      </c>
    </row>
    <row r="340" spans="1:12" ht="12.75">
      <c r="A340" s="385"/>
      <c r="B340" s="118"/>
      <c r="C340" s="225"/>
      <c r="D340" s="226" t="s">
        <v>321</v>
      </c>
      <c r="E340" s="227"/>
      <c r="F340" s="227"/>
      <c r="G340" s="228"/>
      <c r="H340" s="228"/>
      <c r="I340" s="228"/>
      <c r="J340" s="228"/>
      <c r="K340" s="228"/>
      <c r="L340" s="228"/>
    </row>
    <row r="341" spans="1:12" ht="12.75">
      <c r="A341" s="385"/>
      <c r="B341" s="118"/>
      <c r="C341" s="217">
        <v>4750</v>
      </c>
      <c r="D341" s="218" t="s">
        <v>322</v>
      </c>
      <c r="E341" s="219">
        <v>700</v>
      </c>
      <c r="F341" s="219">
        <v>700</v>
      </c>
      <c r="G341" s="220">
        <v>0</v>
      </c>
      <c r="H341" s="220">
        <v>0</v>
      </c>
      <c r="I341" s="220">
        <v>0</v>
      </c>
      <c r="J341" s="220">
        <v>0</v>
      </c>
      <c r="K341" s="220">
        <v>0</v>
      </c>
      <c r="L341" s="220">
        <v>0</v>
      </c>
    </row>
    <row r="342" spans="1:12" ht="12.75">
      <c r="A342" s="385"/>
      <c r="B342" s="118"/>
      <c r="C342" s="225"/>
      <c r="D342" s="226" t="s">
        <v>323</v>
      </c>
      <c r="E342" s="227"/>
      <c r="F342" s="227"/>
      <c r="G342" s="228"/>
      <c r="H342" s="228"/>
      <c r="I342" s="228"/>
      <c r="J342" s="228"/>
      <c r="K342" s="228"/>
      <c r="L342" s="228"/>
    </row>
    <row r="343" spans="1:12" ht="12.75">
      <c r="A343" s="386">
        <v>900</v>
      </c>
      <c r="B343" s="236"/>
      <c r="C343" s="351"/>
      <c r="D343" s="352" t="s">
        <v>369</v>
      </c>
      <c r="E343" s="353">
        <f aca="true" t="shared" si="56" ref="E343:L343">SUM(E344,E346,E350,E359,E364,E367)</f>
        <v>899748</v>
      </c>
      <c r="F343" s="353">
        <f t="shared" si="56"/>
        <v>199473</v>
      </c>
      <c r="G343" s="353">
        <f t="shared" si="56"/>
        <v>20040</v>
      </c>
      <c r="H343" s="353">
        <f t="shared" si="56"/>
        <v>3930</v>
      </c>
      <c r="I343" s="353">
        <f t="shared" si="56"/>
        <v>15000</v>
      </c>
      <c r="J343" s="353">
        <f t="shared" si="56"/>
        <v>0</v>
      </c>
      <c r="K343" s="353">
        <f t="shared" si="56"/>
        <v>0</v>
      </c>
      <c r="L343" s="353">
        <f t="shared" si="56"/>
        <v>700275</v>
      </c>
    </row>
    <row r="344" spans="1:12" ht="12.75">
      <c r="A344" s="385"/>
      <c r="B344" s="204">
        <v>90001</v>
      </c>
      <c r="C344" s="200"/>
      <c r="D344" s="201" t="s">
        <v>370</v>
      </c>
      <c r="E344" s="202">
        <f>SUM(E345)</f>
        <v>640000</v>
      </c>
      <c r="F344" s="202">
        <f aca="true" t="shared" si="57" ref="F344:L344">SUM(F345)</f>
        <v>0</v>
      </c>
      <c r="G344" s="202">
        <f t="shared" si="57"/>
        <v>0</v>
      </c>
      <c r="H344" s="202">
        <f t="shared" si="57"/>
        <v>0</v>
      </c>
      <c r="I344" s="202">
        <f t="shared" si="57"/>
        <v>0</v>
      </c>
      <c r="J344" s="202">
        <f t="shared" si="57"/>
        <v>0</v>
      </c>
      <c r="K344" s="202">
        <f t="shared" si="57"/>
        <v>0</v>
      </c>
      <c r="L344" s="202">
        <f t="shared" si="57"/>
        <v>640000</v>
      </c>
    </row>
    <row r="345" spans="1:12" ht="12.75">
      <c r="A345" s="385"/>
      <c r="B345" s="283"/>
      <c r="C345" s="320">
        <v>6050</v>
      </c>
      <c r="D345" s="274" t="s">
        <v>298</v>
      </c>
      <c r="E345" s="312">
        <v>640000</v>
      </c>
      <c r="F345" s="233">
        <v>0</v>
      </c>
      <c r="G345" s="233">
        <v>0</v>
      </c>
      <c r="H345" s="233">
        <v>0</v>
      </c>
      <c r="I345" s="233">
        <v>0</v>
      </c>
      <c r="J345" s="233">
        <v>0</v>
      </c>
      <c r="K345" s="233">
        <v>0</v>
      </c>
      <c r="L345" s="233">
        <v>640000</v>
      </c>
    </row>
    <row r="346" spans="1:12" ht="12.75">
      <c r="A346" s="385"/>
      <c r="B346" s="204">
        <v>90002</v>
      </c>
      <c r="C346" s="200"/>
      <c r="D346" s="201" t="s">
        <v>371</v>
      </c>
      <c r="E346" s="202">
        <f>SUM(E347:E349)</f>
        <v>75275</v>
      </c>
      <c r="F346" s="202">
        <f aca="true" t="shared" si="58" ref="F346:L346">SUM(F347:F349)</f>
        <v>15000</v>
      </c>
      <c r="G346" s="202">
        <f t="shared" si="58"/>
        <v>0</v>
      </c>
      <c r="H346" s="202">
        <f t="shared" si="58"/>
        <v>0</v>
      </c>
      <c r="I346" s="202">
        <f t="shared" si="58"/>
        <v>15000</v>
      </c>
      <c r="J346" s="202">
        <f t="shared" si="58"/>
        <v>0</v>
      </c>
      <c r="K346" s="202">
        <f t="shared" si="58"/>
        <v>0</v>
      </c>
      <c r="L346" s="202">
        <f t="shared" si="58"/>
        <v>60275</v>
      </c>
    </row>
    <row r="347" spans="1:12" ht="12.75">
      <c r="A347" s="385"/>
      <c r="B347" s="174"/>
      <c r="C347" s="205">
        <v>2650</v>
      </c>
      <c r="D347" s="206" t="s">
        <v>372</v>
      </c>
      <c r="E347" s="207">
        <v>15000</v>
      </c>
      <c r="F347" s="207">
        <v>15000</v>
      </c>
      <c r="G347" s="208">
        <v>0</v>
      </c>
      <c r="H347" s="208">
        <v>0</v>
      </c>
      <c r="I347" s="207">
        <v>15000</v>
      </c>
      <c r="J347" s="208">
        <v>0</v>
      </c>
      <c r="K347" s="208">
        <v>0</v>
      </c>
      <c r="L347" s="208">
        <v>0</v>
      </c>
    </row>
    <row r="348" spans="1:12" ht="12.75">
      <c r="A348" s="385"/>
      <c r="B348" s="118"/>
      <c r="C348" s="209">
        <v>6050</v>
      </c>
      <c r="D348" s="210" t="s">
        <v>298</v>
      </c>
      <c r="E348" s="211">
        <v>48075</v>
      </c>
      <c r="F348" s="212">
        <v>0</v>
      </c>
      <c r="G348" s="212">
        <v>0</v>
      </c>
      <c r="H348" s="212">
        <v>0</v>
      </c>
      <c r="I348" s="212">
        <v>0</v>
      </c>
      <c r="J348" s="212">
        <v>0</v>
      </c>
      <c r="K348" s="212">
        <v>0</v>
      </c>
      <c r="L348" s="211">
        <v>48075</v>
      </c>
    </row>
    <row r="349" spans="1:12" ht="12.75">
      <c r="A349" s="385"/>
      <c r="B349" s="172"/>
      <c r="C349" s="213">
        <v>6060</v>
      </c>
      <c r="D349" s="214" t="s">
        <v>331</v>
      </c>
      <c r="E349" s="215">
        <v>12200</v>
      </c>
      <c r="F349" s="216">
        <v>0</v>
      </c>
      <c r="G349" s="216">
        <v>0</v>
      </c>
      <c r="H349" s="216">
        <v>0</v>
      </c>
      <c r="I349" s="216">
        <v>0</v>
      </c>
      <c r="J349" s="216">
        <v>0</v>
      </c>
      <c r="K349" s="216">
        <v>0</v>
      </c>
      <c r="L349" s="215">
        <v>12200</v>
      </c>
    </row>
    <row r="350" spans="1:12" ht="12.75">
      <c r="A350" s="385"/>
      <c r="B350" s="204">
        <v>90003</v>
      </c>
      <c r="C350" s="200"/>
      <c r="D350" s="201" t="s">
        <v>373</v>
      </c>
      <c r="E350" s="202">
        <f>SUM(E351:E358)</f>
        <v>27473</v>
      </c>
      <c r="F350" s="202">
        <f aca="true" t="shared" si="59" ref="F350:L350">SUM(F351:F358)</f>
        <v>27473</v>
      </c>
      <c r="G350" s="202">
        <f t="shared" si="59"/>
        <v>18040</v>
      </c>
      <c r="H350" s="202">
        <f t="shared" si="59"/>
        <v>3530</v>
      </c>
      <c r="I350" s="202">
        <f t="shared" si="59"/>
        <v>0</v>
      </c>
      <c r="J350" s="202">
        <f t="shared" si="59"/>
        <v>0</v>
      </c>
      <c r="K350" s="202">
        <f t="shared" si="59"/>
        <v>0</v>
      </c>
      <c r="L350" s="202">
        <f t="shared" si="59"/>
        <v>0</v>
      </c>
    </row>
    <row r="351" spans="1:12" ht="12.75">
      <c r="A351" s="385"/>
      <c r="B351" s="282"/>
      <c r="C351" s="268">
        <v>3020</v>
      </c>
      <c r="D351" s="269" t="s">
        <v>423</v>
      </c>
      <c r="E351" s="270">
        <v>600</v>
      </c>
      <c r="F351" s="229">
        <v>600</v>
      </c>
      <c r="G351" s="323">
        <v>0</v>
      </c>
      <c r="H351" s="323">
        <v>0</v>
      </c>
      <c r="I351" s="323">
        <v>0</v>
      </c>
      <c r="J351" s="323">
        <v>0</v>
      </c>
      <c r="K351" s="323">
        <v>0</v>
      </c>
      <c r="L351" s="323">
        <v>0</v>
      </c>
    </row>
    <row r="352" spans="1:12" ht="12.75">
      <c r="A352" s="385"/>
      <c r="B352" s="118"/>
      <c r="C352" s="209">
        <v>4010</v>
      </c>
      <c r="D352" s="210" t="s">
        <v>311</v>
      </c>
      <c r="E352" s="211">
        <v>16700</v>
      </c>
      <c r="F352" s="211">
        <v>16700</v>
      </c>
      <c r="G352" s="211">
        <v>16700</v>
      </c>
      <c r="H352" s="212">
        <v>0</v>
      </c>
      <c r="I352" s="212">
        <v>0</v>
      </c>
      <c r="J352" s="212">
        <v>0</v>
      </c>
      <c r="K352" s="212">
        <v>0</v>
      </c>
      <c r="L352" s="212">
        <v>0</v>
      </c>
    </row>
    <row r="353" spans="1:12" ht="12.75">
      <c r="A353" s="385"/>
      <c r="B353" s="118"/>
      <c r="C353" s="209">
        <v>4040</v>
      </c>
      <c r="D353" s="210" t="s">
        <v>312</v>
      </c>
      <c r="E353" s="211">
        <v>1340</v>
      </c>
      <c r="F353" s="211">
        <v>1340</v>
      </c>
      <c r="G353" s="211">
        <v>1340</v>
      </c>
      <c r="H353" s="212">
        <v>0</v>
      </c>
      <c r="I353" s="212">
        <v>0</v>
      </c>
      <c r="J353" s="212">
        <v>0</v>
      </c>
      <c r="K353" s="212">
        <v>0</v>
      </c>
      <c r="L353" s="212">
        <v>0</v>
      </c>
    </row>
    <row r="354" spans="1:12" ht="12.75">
      <c r="A354" s="385"/>
      <c r="B354" s="118"/>
      <c r="C354" s="209">
        <v>4110</v>
      </c>
      <c r="D354" s="210" t="s">
        <v>309</v>
      </c>
      <c r="E354" s="211">
        <v>3080</v>
      </c>
      <c r="F354" s="211">
        <v>3080</v>
      </c>
      <c r="G354" s="212">
        <v>0</v>
      </c>
      <c r="H354" s="211">
        <v>3080</v>
      </c>
      <c r="I354" s="212">
        <v>0</v>
      </c>
      <c r="J354" s="212">
        <v>0</v>
      </c>
      <c r="K354" s="212">
        <v>0</v>
      </c>
      <c r="L354" s="212">
        <v>0</v>
      </c>
    </row>
    <row r="355" spans="1:12" ht="12.75">
      <c r="A355" s="385"/>
      <c r="B355" s="118"/>
      <c r="C355" s="209">
        <v>4120</v>
      </c>
      <c r="D355" s="210" t="s">
        <v>310</v>
      </c>
      <c r="E355" s="211">
        <v>450</v>
      </c>
      <c r="F355" s="211">
        <v>450</v>
      </c>
      <c r="G355" s="212">
        <v>0</v>
      </c>
      <c r="H355" s="211">
        <v>450</v>
      </c>
      <c r="I355" s="212">
        <v>0</v>
      </c>
      <c r="J355" s="212">
        <v>0</v>
      </c>
      <c r="K355" s="212">
        <v>0</v>
      </c>
      <c r="L355" s="212">
        <v>0</v>
      </c>
    </row>
    <row r="356" spans="1:12" ht="12.75">
      <c r="A356" s="385"/>
      <c r="B356" s="118"/>
      <c r="C356" s="209">
        <v>4210</v>
      </c>
      <c r="D356" s="210" t="s">
        <v>306</v>
      </c>
      <c r="E356" s="211">
        <v>1500</v>
      </c>
      <c r="F356" s="211">
        <v>1500</v>
      </c>
      <c r="G356" s="212">
        <v>0</v>
      </c>
      <c r="H356" s="212">
        <v>0</v>
      </c>
      <c r="I356" s="212">
        <v>0</v>
      </c>
      <c r="J356" s="212">
        <v>0</v>
      </c>
      <c r="K356" s="212">
        <v>0</v>
      </c>
      <c r="L356" s="212">
        <v>0</v>
      </c>
    </row>
    <row r="357" spans="1:12" ht="12.75">
      <c r="A357" s="385"/>
      <c r="B357" s="118"/>
      <c r="C357" s="209">
        <v>4300</v>
      </c>
      <c r="D357" s="210" t="s">
        <v>302</v>
      </c>
      <c r="E357" s="211">
        <v>3000</v>
      </c>
      <c r="F357" s="211">
        <v>3000</v>
      </c>
      <c r="G357" s="212">
        <v>0</v>
      </c>
      <c r="H357" s="212">
        <v>0</v>
      </c>
      <c r="I357" s="212">
        <v>0</v>
      </c>
      <c r="J357" s="212">
        <v>0</v>
      </c>
      <c r="K357" s="212">
        <v>0</v>
      </c>
      <c r="L357" s="212">
        <v>0</v>
      </c>
    </row>
    <row r="358" spans="1:12" ht="12.75">
      <c r="A358" s="385"/>
      <c r="B358" s="172"/>
      <c r="C358" s="213">
        <v>4440</v>
      </c>
      <c r="D358" s="214" t="s">
        <v>317</v>
      </c>
      <c r="E358" s="215">
        <v>803</v>
      </c>
      <c r="F358" s="215">
        <v>803</v>
      </c>
      <c r="G358" s="216">
        <v>0</v>
      </c>
      <c r="H358" s="215">
        <v>0</v>
      </c>
      <c r="I358" s="216">
        <v>0</v>
      </c>
      <c r="J358" s="216">
        <v>0</v>
      </c>
      <c r="K358" s="216">
        <v>0</v>
      </c>
      <c r="L358" s="216">
        <v>0</v>
      </c>
    </row>
    <row r="359" spans="1:12" ht="12.75">
      <c r="A359" s="385"/>
      <c r="B359" s="204">
        <v>90004</v>
      </c>
      <c r="C359" s="200"/>
      <c r="D359" s="201" t="s">
        <v>374</v>
      </c>
      <c r="E359" s="202">
        <f>SUM(E360:E363)</f>
        <v>4000</v>
      </c>
      <c r="F359" s="202">
        <f aca="true" t="shared" si="60" ref="F359:L359">SUM(F360:F363)</f>
        <v>4000</v>
      </c>
      <c r="G359" s="202">
        <f t="shared" si="60"/>
        <v>2000</v>
      </c>
      <c r="H359" s="202">
        <f t="shared" si="60"/>
        <v>400</v>
      </c>
      <c r="I359" s="202">
        <f t="shared" si="60"/>
        <v>0</v>
      </c>
      <c r="J359" s="202">
        <f t="shared" si="60"/>
        <v>0</v>
      </c>
      <c r="K359" s="202">
        <f t="shared" si="60"/>
        <v>0</v>
      </c>
      <c r="L359" s="202">
        <f t="shared" si="60"/>
        <v>0</v>
      </c>
    </row>
    <row r="360" spans="1:12" ht="12.75">
      <c r="A360" s="385"/>
      <c r="B360" s="174"/>
      <c r="C360" s="205">
        <v>4110</v>
      </c>
      <c r="D360" s="206" t="s">
        <v>309</v>
      </c>
      <c r="E360" s="207">
        <v>350</v>
      </c>
      <c r="F360" s="207">
        <v>350</v>
      </c>
      <c r="G360" s="208">
        <v>0</v>
      </c>
      <c r="H360" s="207">
        <v>350</v>
      </c>
      <c r="I360" s="208">
        <v>0</v>
      </c>
      <c r="J360" s="208">
        <v>0</v>
      </c>
      <c r="K360" s="208">
        <v>0</v>
      </c>
      <c r="L360" s="208">
        <v>0</v>
      </c>
    </row>
    <row r="361" spans="1:12" ht="12.75">
      <c r="A361" s="385"/>
      <c r="B361" s="118"/>
      <c r="C361" s="209">
        <v>4120</v>
      </c>
      <c r="D361" s="210" t="s">
        <v>310</v>
      </c>
      <c r="E361" s="211">
        <v>50</v>
      </c>
      <c r="F361" s="211">
        <v>50</v>
      </c>
      <c r="G361" s="212">
        <v>0</v>
      </c>
      <c r="H361" s="211">
        <v>50</v>
      </c>
      <c r="I361" s="212">
        <v>0</v>
      </c>
      <c r="J361" s="212">
        <v>0</v>
      </c>
      <c r="K361" s="212">
        <v>0</v>
      </c>
      <c r="L361" s="212">
        <v>0</v>
      </c>
    </row>
    <row r="362" spans="1:12" ht="12.75">
      <c r="A362" s="385"/>
      <c r="B362" s="118"/>
      <c r="C362" s="209">
        <v>4170</v>
      </c>
      <c r="D362" s="210" t="s">
        <v>305</v>
      </c>
      <c r="E362" s="211">
        <v>2000</v>
      </c>
      <c r="F362" s="211">
        <v>2000</v>
      </c>
      <c r="G362" s="211">
        <v>2000</v>
      </c>
      <c r="H362" s="212">
        <v>0</v>
      </c>
      <c r="I362" s="212">
        <v>0</v>
      </c>
      <c r="J362" s="212">
        <v>0</v>
      </c>
      <c r="K362" s="212">
        <v>0</v>
      </c>
      <c r="L362" s="212">
        <v>0</v>
      </c>
    </row>
    <row r="363" spans="1:12" ht="12.75">
      <c r="A363" s="385"/>
      <c r="B363" s="172"/>
      <c r="C363" s="213">
        <v>4210</v>
      </c>
      <c r="D363" s="214" t="s">
        <v>306</v>
      </c>
      <c r="E363" s="215">
        <v>1600</v>
      </c>
      <c r="F363" s="215">
        <v>1600</v>
      </c>
      <c r="G363" s="216">
        <v>0</v>
      </c>
      <c r="H363" s="216">
        <v>0</v>
      </c>
      <c r="I363" s="216">
        <v>0</v>
      </c>
      <c r="J363" s="216">
        <v>0</v>
      </c>
      <c r="K363" s="216">
        <v>0</v>
      </c>
      <c r="L363" s="216">
        <v>0</v>
      </c>
    </row>
    <row r="364" spans="1:12" ht="12.75">
      <c r="A364" s="385"/>
      <c r="B364" s="204">
        <v>90015</v>
      </c>
      <c r="C364" s="200"/>
      <c r="D364" s="201" t="s">
        <v>375</v>
      </c>
      <c r="E364" s="202">
        <f>SUM(E365:E366)</f>
        <v>133000</v>
      </c>
      <c r="F364" s="202">
        <f aca="true" t="shared" si="61" ref="F364:L364">SUM(F365:F366)</f>
        <v>133000</v>
      </c>
      <c r="G364" s="202">
        <f t="shared" si="61"/>
        <v>0</v>
      </c>
      <c r="H364" s="202">
        <f t="shared" si="61"/>
        <v>0</v>
      </c>
      <c r="I364" s="202">
        <f t="shared" si="61"/>
        <v>0</v>
      </c>
      <c r="J364" s="202">
        <f t="shared" si="61"/>
        <v>0</v>
      </c>
      <c r="K364" s="202">
        <f t="shared" si="61"/>
        <v>0</v>
      </c>
      <c r="L364" s="202">
        <f t="shared" si="61"/>
        <v>0</v>
      </c>
    </row>
    <row r="365" spans="1:12" ht="12.75">
      <c r="A365" s="385"/>
      <c r="B365" s="174"/>
      <c r="C365" s="205">
        <v>4260</v>
      </c>
      <c r="D365" s="206" t="s">
        <v>313</v>
      </c>
      <c r="E365" s="207">
        <v>83000</v>
      </c>
      <c r="F365" s="207">
        <v>83000</v>
      </c>
      <c r="G365" s="208">
        <v>0</v>
      </c>
      <c r="H365" s="208">
        <v>0</v>
      </c>
      <c r="I365" s="208">
        <v>0</v>
      </c>
      <c r="J365" s="208">
        <v>0</v>
      </c>
      <c r="K365" s="208">
        <v>0</v>
      </c>
      <c r="L365" s="208">
        <v>0</v>
      </c>
    </row>
    <row r="366" spans="1:12" ht="12.75">
      <c r="A366" s="385"/>
      <c r="B366" s="172"/>
      <c r="C366" s="213">
        <v>4270</v>
      </c>
      <c r="D366" s="214" t="s">
        <v>296</v>
      </c>
      <c r="E366" s="215">
        <v>50000</v>
      </c>
      <c r="F366" s="215">
        <v>50000</v>
      </c>
      <c r="G366" s="216">
        <v>0</v>
      </c>
      <c r="H366" s="216">
        <v>0</v>
      </c>
      <c r="I366" s="216">
        <v>0</v>
      </c>
      <c r="J366" s="216">
        <v>0</v>
      </c>
      <c r="K366" s="216">
        <v>0</v>
      </c>
      <c r="L366" s="216">
        <v>0</v>
      </c>
    </row>
    <row r="367" spans="1:12" ht="12.75">
      <c r="A367" s="385"/>
      <c r="B367" s="204">
        <v>90095</v>
      </c>
      <c r="C367" s="200"/>
      <c r="D367" s="201" t="s">
        <v>278</v>
      </c>
      <c r="E367" s="202">
        <f>SUM(E368:E370)</f>
        <v>20000</v>
      </c>
      <c r="F367" s="202">
        <f aca="true" t="shared" si="62" ref="F367:L367">SUM(F368:F370)</f>
        <v>20000</v>
      </c>
      <c r="G367" s="202">
        <f t="shared" si="62"/>
        <v>0</v>
      </c>
      <c r="H367" s="202">
        <f t="shared" si="62"/>
        <v>0</v>
      </c>
      <c r="I367" s="202">
        <f t="shared" si="62"/>
        <v>0</v>
      </c>
      <c r="J367" s="202">
        <f t="shared" si="62"/>
        <v>0</v>
      </c>
      <c r="K367" s="202">
        <f t="shared" si="62"/>
        <v>0</v>
      </c>
      <c r="L367" s="202">
        <f t="shared" si="62"/>
        <v>0</v>
      </c>
    </row>
    <row r="368" spans="1:12" ht="12.75">
      <c r="A368" s="385"/>
      <c r="B368" s="174"/>
      <c r="C368" s="205">
        <v>4210</v>
      </c>
      <c r="D368" s="206" t="s">
        <v>306</v>
      </c>
      <c r="E368" s="207">
        <v>5000</v>
      </c>
      <c r="F368" s="207">
        <v>5000</v>
      </c>
      <c r="G368" s="208">
        <v>0</v>
      </c>
      <c r="H368" s="208">
        <v>0</v>
      </c>
      <c r="I368" s="208">
        <v>0</v>
      </c>
      <c r="J368" s="208">
        <v>0</v>
      </c>
      <c r="K368" s="208">
        <v>0</v>
      </c>
      <c r="L368" s="208">
        <v>0</v>
      </c>
    </row>
    <row r="369" spans="1:12" ht="12.75">
      <c r="A369" s="385"/>
      <c r="B369" s="118"/>
      <c r="C369" s="209">
        <v>4270</v>
      </c>
      <c r="D369" s="210" t="s">
        <v>296</v>
      </c>
      <c r="E369" s="211">
        <v>14000</v>
      </c>
      <c r="F369" s="211">
        <v>14000</v>
      </c>
      <c r="G369" s="212">
        <v>0</v>
      </c>
      <c r="H369" s="212">
        <v>0</v>
      </c>
      <c r="I369" s="212">
        <v>0</v>
      </c>
      <c r="J369" s="212">
        <v>0</v>
      </c>
      <c r="K369" s="212">
        <v>0</v>
      </c>
      <c r="L369" s="212">
        <v>0</v>
      </c>
    </row>
    <row r="370" spans="1:12" ht="12.75">
      <c r="A370" s="385"/>
      <c r="B370" s="118"/>
      <c r="C370" s="213">
        <v>4300</v>
      </c>
      <c r="D370" s="214" t="s">
        <v>302</v>
      </c>
      <c r="E370" s="215">
        <v>1000</v>
      </c>
      <c r="F370" s="215">
        <v>1000</v>
      </c>
      <c r="G370" s="216">
        <v>0</v>
      </c>
      <c r="H370" s="216">
        <v>0</v>
      </c>
      <c r="I370" s="216">
        <v>0</v>
      </c>
      <c r="J370" s="216">
        <v>0</v>
      </c>
      <c r="K370" s="216">
        <v>0</v>
      </c>
      <c r="L370" s="216">
        <v>0</v>
      </c>
    </row>
    <row r="371" spans="1:12" ht="12.75">
      <c r="A371" s="386">
        <v>921</v>
      </c>
      <c r="B371" s="236"/>
      <c r="C371" s="351"/>
      <c r="D371" s="352" t="s">
        <v>292</v>
      </c>
      <c r="E371" s="353">
        <f>SUM(E372,E379,E382,E387)</f>
        <v>284300</v>
      </c>
      <c r="F371" s="353">
        <f aca="true" t="shared" si="63" ref="F371:L371">SUM(F372,F379,F382,F387)</f>
        <v>278300</v>
      </c>
      <c r="G371" s="353">
        <f t="shared" si="63"/>
        <v>0</v>
      </c>
      <c r="H371" s="353">
        <f t="shared" si="63"/>
        <v>0</v>
      </c>
      <c r="I371" s="353">
        <f t="shared" si="63"/>
        <v>149000</v>
      </c>
      <c r="J371" s="353">
        <f t="shared" si="63"/>
        <v>0</v>
      </c>
      <c r="K371" s="353">
        <f t="shared" si="63"/>
        <v>0</v>
      </c>
      <c r="L371" s="353">
        <f t="shared" si="63"/>
        <v>6000</v>
      </c>
    </row>
    <row r="372" spans="1:12" ht="12.75">
      <c r="A372" s="385"/>
      <c r="B372" s="204">
        <v>92109</v>
      </c>
      <c r="C372" s="246"/>
      <c r="D372" s="247" t="s">
        <v>376</v>
      </c>
      <c r="E372" s="248">
        <f>SUM(E373:E378)</f>
        <v>90300</v>
      </c>
      <c r="F372" s="248">
        <f aca="true" t="shared" si="64" ref="F372:L372">SUM(F373:F378)</f>
        <v>84300</v>
      </c>
      <c r="G372" s="248">
        <f t="shared" si="64"/>
        <v>0</v>
      </c>
      <c r="H372" s="248">
        <f t="shared" si="64"/>
        <v>0</v>
      </c>
      <c r="I372" s="248">
        <f t="shared" si="64"/>
        <v>0</v>
      </c>
      <c r="J372" s="248">
        <f t="shared" si="64"/>
        <v>0</v>
      </c>
      <c r="K372" s="248">
        <f t="shared" si="64"/>
        <v>0</v>
      </c>
      <c r="L372" s="248">
        <f t="shared" si="64"/>
        <v>6000</v>
      </c>
    </row>
    <row r="373" spans="1:12" ht="12.75">
      <c r="A373" s="385"/>
      <c r="B373" s="174"/>
      <c r="C373" s="205">
        <v>4210</v>
      </c>
      <c r="D373" s="206" t="s">
        <v>306</v>
      </c>
      <c r="E373" s="207">
        <v>9000</v>
      </c>
      <c r="F373" s="207">
        <v>9000</v>
      </c>
      <c r="G373" s="208">
        <v>0</v>
      </c>
      <c r="H373" s="208">
        <v>0</v>
      </c>
      <c r="I373" s="208">
        <v>0</v>
      </c>
      <c r="J373" s="208">
        <v>0</v>
      </c>
      <c r="K373" s="208">
        <v>0</v>
      </c>
      <c r="L373" s="208">
        <v>0</v>
      </c>
    </row>
    <row r="374" spans="1:12" ht="12.75">
      <c r="A374" s="385"/>
      <c r="B374" s="118"/>
      <c r="C374" s="209">
        <v>4260</v>
      </c>
      <c r="D374" s="210" t="s">
        <v>313</v>
      </c>
      <c r="E374" s="211">
        <v>2300</v>
      </c>
      <c r="F374" s="211">
        <v>2300</v>
      </c>
      <c r="G374" s="212">
        <v>0</v>
      </c>
      <c r="H374" s="212">
        <v>0</v>
      </c>
      <c r="I374" s="212">
        <v>0</v>
      </c>
      <c r="J374" s="212">
        <v>0</v>
      </c>
      <c r="K374" s="212">
        <v>0</v>
      </c>
      <c r="L374" s="212">
        <v>0</v>
      </c>
    </row>
    <row r="375" spans="1:12" ht="12.75">
      <c r="A375" s="385"/>
      <c r="B375" s="118"/>
      <c r="C375" s="209">
        <v>4270</v>
      </c>
      <c r="D375" s="210" t="s">
        <v>296</v>
      </c>
      <c r="E375" s="211">
        <v>70000</v>
      </c>
      <c r="F375" s="211">
        <v>70000</v>
      </c>
      <c r="G375" s="212">
        <v>0</v>
      </c>
      <c r="H375" s="212">
        <v>0</v>
      </c>
      <c r="I375" s="212">
        <v>0</v>
      </c>
      <c r="J375" s="212">
        <v>0</v>
      </c>
      <c r="K375" s="212">
        <v>0</v>
      </c>
      <c r="L375" s="212">
        <v>0</v>
      </c>
    </row>
    <row r="376" spans="1:12" ht="12.75">
      <c r="A376" s="385"/>
      <c r="B376" s="118"/>
      <c r="C376" s="209">
        <v>4300</v>
      </c>
      <c r="D376" s="210" t="s">
        <v>302</v>
      </c>
      <c r="E376" s="211">
        <v>2500</v>
      </c>
      <c r="F376" s="211">
        <v>2500</v>
      </c>
      <c r="G376" s="212">
        <v>0</v>
      </c>
      <c r="H376" s="212">
        <v>0</v>
      </c>
      <c r="I376" s="212">
        <v>0</v>
      </c>
      <c r="J376" s="212">
        <v>0</v>
      </c>
      <c r="K376" s="212">
        <v>0</v>
      </c>
      <c r="L376" s="212">
        <v>0</v>
      </c>
    </row>
    <row r="377" spans="1:12" ht="12.75">
      <c r="A377" s="385"/>
      <c r="B377" s="118"/>
      <c r="C377" s="209">
        <v>4430</v>
      </c>
      <c r="D377" s="210" t="s">
        <v>303</v>
      </c>
      <c r="E377" s="211">
        <v>500</v>
      </c>
      <c r="F377" s="211">
        <v>500</v>
      </c>
      <c r="G377" s="212">
        <v>0</v>
      </c>
      <c r="H377" s="212">
        <v>0</v>
      </c>
      <c r="I377" s="212">
        <v>0</v>
      </c>
      <c r="J377" s="212">
        <v>0</v>
      </c>
      <c r="K377" s="212">
        <v>0</v>
      </c>
      <c r="L377" s="212">
        <v>0</v>
      </c>
    </row>
    <row r="378" spans="1:12" ht="12.75">
      <c r="A378" s="385"/>
      <c r="B378" s="172"/>
      <c r="C378" s="217">
        <v>6050</v>
      </c>
      <c r="D378" s="218" t="s">
        <v>298</v>
      </c>
      <c r="E378" s="219">
        <v>6000</v>
      </c>
      <c r="F378" s="219">
        <v>0</v>
      </c>
      <c r="G378" s="220">
        <v>0</v>
      </c>
      <c r="H378" s="220">
        <v>0</v>
      </c>
      <c r="I378" s="220">
        <v>0</v>
      </c>
      <c r="J378" s="220">
        <v>0</v>
      </c>
      <c r="K378" s="220">
        <v>0</v>
      </c>
      <c r="L378" s="220">
        <v>6000</v>
      </c>
    </row>
    <row r="379" spans="1:12" ht="12.75">
      <c r="A379" s="385"/>
      <c r="B379" s="204">
        <v>92116</v>
      </c>
      <c r="C379" s="200"/>
      <c r="D379" s="201" t="s">
        <v>377</v>
      </c>
      <c r="E379" s="202">
        <f>SUM(E380)</f>
        <v>140000</v>
      </c>
      <c r="F379" s="202">
        <f aca="true" t="shared" si="65" ref="F379:L379">SUM(F380)</f>
        <v>140000</v>
      </c>
      <c r="G379" s="202">
        <f t="shared" si="65"/>
        <v>0</v>
      </c>
      <c r="H379" s="202">
        <f t="shared" si="65"/>
        <v>0</v>
      </c>
      <c r="I379" s="202">
        <f t="shared" si="65"/>
        <v>140000</v>
      </c>
      <c r="J379" s="202">
        <f t="shared" si="65"/>
        <v>0</v>
      </c>
      <c r="K379" s="202">
        <f t="shared" si="65"/>
        <v>0</v>
      </c>
      <c r="L379" s="202">
        <f t="shared" si="65"/>
        <v>0</v>
      </c>
    </row>
    <row r="380" spans="1:12" ht="12.75">
      <c r="A380" s="385"/>
      <c r="B380" s="282"/>
      <c r="C380" s="268">
        <v>2480</v>
      </c>
      <c r="D380" s="269" t="s">
        <v>378</v>
      </c>
      <c r="E380" s="270">
        <v>140000</v>
      </c>
      <c r="F380" s="270">
        <v>140000</v>
      </c>
      <c r="G380" s="233">
        <v>0</v>
      </c>
      <c r="H380" s="233">
        <v>0</v>
      </c>
      <c r="I380" s="270">
        <v>140000</v>
      </c>
      <c r="J380" s="233">
        <v>0</v>
      </c>
      <c r="K380" s="233">
        <v>0</v>
      </c>
      <c r="L380" s="233">
        <v>0</v>
      </c>
    </row>
    <row r="381" spans="1:12" ht="12.75">
      <c r="A381" s="385"/>
      <c r="B381" s="280"/>
      <c r="C381" s="230"/>
      <c r="D381" s="231" t="s">
        <v>379</v>
      </c>
      <c r="E381" s="232"/>
      <c r="F381" s="313">
        <v>0</v>
      </c>
      <c r="G381" s="224">
        <v>0</v>
      </c>
      <c r="H381" s="224">
        <v>0</v>
      </c>
      <c r="I381" s="224">
        <v>0</v>
      </c>
      <c r="J381" s="224">
        <v>0</v>
      </c>
      <c r="K381" s="224">
        <v>0</v>
      </c>
      <c r="L381" s="224">
        <v>0</v>
      </c>
    </row>
    <row r="382" spans="1:12" ht="12.75">
      <c r="A382" s="385"/>
      <c r="B382" s="204">
        <v>92120</v>
      </c>
      <c r="C382" s="200"/>
      <c r="D382" s="201" t="s">
        <v>427</v>
      </c>
      <c r="E382" s="202">
        <f>SUM(E383)</f>
        <v>9000</v>
      </c>
      <c r="F382" s="202">
        <f aca="true" t="shared" si="66" ref="F382:L382">SUM(F383)</f>
        <v>9000</v>
      </c>
      <c r="G382" s="202">
        <f t="shared" si="66"/>
        <v>0</v>
      </c>
      <c r="H382" s="202">
        <f t="shared" si="66"/>
        <v>0</v>
      </c>
      <c r="I382" s="202">
        <f t="shared" si="66"/>
        <v>9000</v>
      </c>
      <c r="J382" s="202">
        <f t="shared" si="66"/>
        <v>0</v>
      </c>
      <c r="K382" s="202">
        <f t="shared" si="66"/>
        <v>0</v>
      </c>
      <c r="L382" s="202">
        <f t="shared" si="66"/>
        <v>0</v>
      </c>
    </row>
    <row r="383" spans="1:12" ht="12.75">
      <c r="A383" s="385"/>
      <c r="B383" s="282"/>
      <c r="C383" s="268">
        <v>2720</v>
      </c>
      <c r="D383" s="399" t="s">
        <v>428</v>
      </c>
      <c r="E383" s="270">
        <v>9000</v>
      </c>
      <c r="F383" s="270">
        <v>9000</v>
      </c>
      <c r="G383" s="233">
        <v>0</v>
      </c>
      <c r="H383" s="233">
        <v>0</v>
      </c>
      <c r="I383" s="270">
        <v>9000</v>
      </c>
      <c r="J383" s="233">
        <v>0</v>
      </c>
      <c r="K383" s="233">
        <v>0</v>
      </c>
      <c r="L383" s="233">
        <v>0</v>
      </c>
    </row>
    <row r="384" spans="1:12" ht="12.75">
      <c r="A384" s="385"/>
      <c r="B384" s="280"/>
      <c r="C384" s="230"/>
      <c r="D384" s="231" t="s">
        <v>424</v>
      </c>
      <c r="E384" s="232"/>
      <c r="F384" s="400"/>
      <c r="G384" s="233"/>
      <c r="H384" s="233"/>
      <c r="I384" s="233"/>
      <c r="J384" s="233"/>
      <c r="K384" s="233"/>
      <c r="L384" s="233"/>
    </row>
    <row r="385" spans="1:12" ht="12.75">
      <c r="A385" s="385"/>
      <c r="B385" s="283"/>
      <c r="C385" s="284"/>
      <c r="D385" s="274" t="s">
        <v>425</v>
      </c>
      <c r="E385" s="275"/>
      <c r="F385" s="327"/>
      <c r="G385" s="327"/>
      <c r="H385" s="327"/>
      <c r="I385" s="327"/>
      <c r="J385" s="327"/>
      <c r="K385" s="327"/>
      <c r="L385" s="327"/>
    </row>
    <row r="386" spans="1:12" ht="12.75">
      <c r="A386" s="385"/>
      <c r="B386" s="283"/>
      <c r="C386" s="284"/>
      <c r="D386" s="274" t="s">
        <v>426</v>
      </c>
      <c r="E386" s="275"/>
      <c r="F386" s="329"/>
      <c r="G386" s="329"/>
      <c r="H386" s="329"/>
      <c r="I386" s="329"/>
      <c r="J386" s="329"/>
      <c r="K386" s="329"/>
      <c r="L386" s="329"/>
    </row>
    <row r="387" spans="1:12" ht="12.75">
      <c r="A387" s="385"/>
      <c r="B387" s="204">
        <v>92195</v>
      </c>
      <c r="C387" s="200"/>
      <c r="D387" s="201" t="s">
        <v>278</v>
      </c>
      <c r="E387" s="202">
        <f>SUM(E388)</f>
        <v>45000</v>
      </c>
      <c r="F387" s="202">
        <f aca="true" t="shared" si="67" ref="F387:L387">SUM(F388)</f>
        <v>45000</v>
      </c>
      <c r="G387" s="202">
        <f t="shared" si="67"/>
        <v>0</v>
      </c>
      <c r="H387" s="202">
        <f t="shared" si="67"/>
        <v>0</v>
      </c>
      <c r="I387" s="202">
        <f t="shared" si="67"/>
        <v>0</v>
      </c>
      <c r="J387" s="202">
        <f t="shared" si="67"/>
        <v>0</v>
      </c>
      <c r="K387" s="202">
        <f t="shared" si="67"/>
        <v>0</v>
      </c>
      <c r="L387" s="202">
        <f t="shared" si="67"/>
        <v>0</v>
      </c>
    </row>
    <row r="388" spans="1:12" ht="12.75">
      <c r="A388" s="389"/>
      <c r="B388" s="283"/>
      <c r="C388" s="320">
        <v>4300</v>
      </c>
      <c r="D388" s="274" t="s">
        <v>302</v>
      </c>
      <c r="E388" s="312">
        <v>45000</v>
      </c>
      <c r="F388" s="312">
        <v>45000</v>
      </c>
      <c r="G388" s="233">
        <v>0</v>
      </c>
      <c r="H388" s="233">
        <v>0</v>
      </c>
      <c r="I388" s="233">
        <v>0</v>
      </c>
      <c r="J388" s="233">
        <v>0</v>
      </c>
      <c r="K388" s="233">
        <v>0</v>
      </c>
      <c r="L388" s="233">
        <v>0</v>
      </c>
    </row>
    <row r="389" spans="1:12" ht="12.75">
      <c r="A389" s="391">
        <v>926</v>
      </c>
      <c r="B389" s="314"/>
      <c r="C389" s="315"/>
      <c r="D389" s="316" t="s">
        <v>380</v>
      </c>
      <c r="E389" s="317">
        <f>SUM(E390)</f>
        <v>70236</v>
      </c>
      <c r="F389" s="317">
        <f aca="true" t="shared" si="68" ref="F389:L389">SUM(F390)</f>
        <v>70236</v>
      </c>
      <c r="G389" s="317">
        <f t="shared" si="68"/>
        <v>3900</v>
      </c>
      <c r="H389" s="317">
        <f t="shared" si="68"/>
        <v>0</v>
      </c>
      <c r="I389" s="317">
        <f t="shared" si="68"/>
        <v>0</v>
      </c>
      <c r="J389" s="317">
        <f t="shared" si="68"/>
        <v>0</v>
      </c>
      <c r="K389" s="317">
        <f t="shared" si="68"/>
        <v>0</v>
      </c>
      <c r="L389" s="317">
        <f t="shared" si="68"/>
        <v>0</v>
      </c>
    </row>
    <row r="390" spans="1:12" ht="12.75">
      <c r="A390" s="390"/>
      <c r="B390" s="319">
        <v>92605</v>
      </c>
      <c r="C390" s="253"/>
      <c r="D390" s="254" t="s">
        <v>381</v>
      </c>
      <c r="E390" s="354">
        <f>SUM(E391:E397)</f>
        <v>70236</v>
      </c>
      <c r="F390" s="354">
        <f aca="true" t="shared" si="69" ref="F390:L390">SUM(F391:F397)</f>
        <v>70236</v>
      </c>
      <c r="G390" s="354">
        <f t="shared" si="69"/>
        <v>3900</v>
      </c>
      <c r="H390" s="354">
        <f t="shared" si="69"/>
        <v>0</v>
      </c>
      <c r="I390" s="354">
        <f t="shared" si="69"/>
        <v>0</v>
      </c>
      <c r="J390" s="354">
        <f t="shared" si="69"/>
        <v>0</v>
      </c>
      <c r="K390" s="354">
        <f t="shared" si="69"/>
        <v>0</v>
      </c>
      <c r="L390" s="354">
        <f t="shared" si="69"/>
        <v>0</v>
      </c>
    </row>
    <row r="391" spans="1:12" ht="12.75">
      <c r="A391" s="385"/>
      <c r="B391" s="118"/>
      <c r="C391" s="205">
        <v>4170</v>
      </c>
      <c r="D391" s="206" t="s">
        <v>305</v>
      </c>
      <c r="E391" s="207">
        <v>3900</v>
      </c>
      <c r="F391" s="207">
        <v>3900</v>
      </c>
      <c r="G391" s="207">
        <v>3900</v>
      </c>
      <c r="H391" s="208">
        <v>0</v>
      </c>
      <c r="I391" s="208">
        <v>0</v>
      </c>
      <c r="J391" s="208">
        <v>0</v>
      </c>
      <c r="K391" s="208">
        <v>0</v>
      </c>
      <c r="L391" s="208">
        <v>0</v>
      </c>
    </row>
    <row r="392" spans="1:12" ht="12.75">
      <c r="A392" s="385"/>
      <c r="B392" s="118"/>
      <c r="C392" s="209">
        <v>4210</v>
      </c>
      <c r="D392" s="210" t="s">
        <v>306</v>
      </c>
      <c r="E392" s="211">
        <v>27236</v>
      </c>
      <c r="F392" s="211">
        <v>27236</v>
      </c>
      <c r="G392" s="212">
        <v>0</v>
      </c>
      <c r="H392" s="212">
        <v>0</v>
      </c>
      <c r="I392" s="212">
        <v>0</v>
      </c>
      <c r="J392" s="212">
        <v>0</v>
      </c>
      <c r="K392" s="212">
        <v>0</v>
      </c>
      <c r="L392" s="212">
        <v>0</v>
      </c>
    </row>
    <row r="393" spans="1:12" ht="12.75">
      <c r="A393" s="385"/>
      <c r="B393" s="118"/>
      <c r="C393" s="209">
        <v>4260</v>
      </c>
      <c r="D393" s="210" t="s">
        <v>313</v>
      </c>
      <c r="E393" s="211">
        <v>2000</v>
      </c>
      <c r="F393" s="211">
        <v>2000</v>
      </c>
      <c r="G393" s="212">
        <v>0</v>
      </c>
      <c r="H393" s="212">
        <v>0</v>
      </c>
      <c r="I393" s="212">
        <v>0</v>
      </c>
      <c r="J393" s="212">
        <v>0</v>
      </c>
      <c r="K393" s="212">
        <v>0</v>
      </c>
      <c r="L393" s="212">
        <v>0</v>
      </c>
    </row>
    <row r="394" spans="1:12" ht="12.75">
      <c r="A394" s="385"/>
      <c r="B394" s="118"/>
      <c r="C394" s="209">
        <v>4270</v>
      </c>
      <c r="D394" s="210" t="s">
        <v>296</v>
      </c>
      <c r="E394" s="211">
        <v>4000</v>
      </c>
      <c r="F394" s="211">
        <v>4000</v>
      </c>
      <c r="G394" s="212">
        <v>0</v>
      </c>
      <c r="H394" s="212">
        <v>0</v>
      </c>
      <c r="I394" s="212">
        <v>0</v>
      </c>
      <c r="J394" s="212">
        <v>0</v>
      </c>
      <c r="K394" s="212">
        <v>0</v>
      </c>
      <c r="L394" s="212">
        <v>0</v>
      </c>
    </row>
    <row r="395" spans="1:12" ht="12.75">
      <c r="A395" s="385"/>
      <c r="B395" s="118"/>
      <c r="C395" s="209">
        <v>4280</v>
      </c>
      <c r="D395" s="210" t="s">
        <v>327</v>
      </c>
      <c r="E395" s="211">
        <v>600</v>
      </c>
      <c r="F395" s="211">
        <v>600</v>
      </c>
      <c r="G395" s="212">
        <v>0</v>
      </c>
      <c r="H395" s="212">
        <v>0</v>
      </c>
      <c r="I395" s="212">
        <v>0</v>
      </c>
      <c r="J395" s="212">
        <v>0</v>
      </c>
      <c r="K395" s="212">
        <v>0</v>
      </c>
      <c r="L395" s="212">
        <v>0</v>
      </c>
    </row>
    <row r="396" spans="1:12" ht="12.75">
      <c r="A396" s="389"/>
      <c r="B396" s="172"/>
      <c r="C396" s="209">
        <v>4300</v>
      </c>
      <c r="D396" s="210" t="s">
        <v>302</v>
      </c>
      <c r="E396" s="211">
        <v>25000</v>
      </c>
      <c r="F396" s="211">
        <v>25000</v>
      </c>
      <c r="G396" s="212">
        <v>0</v>
      </c>
      <c r="H396" s="212">
        <v>0</v>
      </c>
      <c r="I396" s="212">
        <v>0</v>
      </c>
      <c r="J396" s="212">
        <v>0</v>
      </c>
      <c r="K396" s="212">
        <v>0</v>
      </c>
      <c r="L396" s="212">
        <v>0</v>
      </c>
    </row>
    <row r="397" spans="1:12" ht="12.75">
      <c r="A397" s="393"/>
      <c r="B397" s="337"/>
      <c r="C397" s="213">
        <v>4430</v>
      </c>
      <c r="D397" s="214" t="s">
        <v>303</v>
      </c>
      <c r="E397" s="215">
        <v>7500</v>
      </c>
      <c r="F397" s="215">
        <v>7500</v>
      </c>
      <c r="G397" s="216">
        <v>0</v>
      </c>
      <c r="H397" s="216">
        <v>0</v>
      </c>
      <c r="I397" s="216">
        <v>0</v>
      </c>
      <c r="J397" s="216">
        <v>0</v>
      </c>
      <c r="K397" s="216">
        <v>0</v>
      </c>
      <c r="L397" s="216">
        <v>0</v>
      </c>
    </row>
    <row r="398" spans="1:12" ht="12.75">
      <c r="A398" s="423" t="s">
        <v>293</v>
      </c>
      <c r="B398" s="423"/>
      <c r="C398" s="423"/>
      <c r="D398" s="423"/>
      <c r="E398" s="355">
        <f aca="true" t="shared" si="70" ref="E398:L398">SUM(E389,E371,E343,E324,E262,E245,E163,E158,E153,E146,E118,E111,E39,E33,E28,E22,E16,E8)</f>
        <v>11784521</v>
      </c>
      <c r="F398" s="355">
        <f t="shared" si="70"/>
        <v>10083226</v>
      </c>
      <c r="G398" s="355">
        <f t="shared" si="70"/>
        <v>3438598</v>
      </c>
      <c r="H398" s="355">
        <f t="shared" si="70"/>
        <v>688368</v>
      </c>
      <c r="I398" s="355">
        <f t="shared" si="70"/>
        <v>643710</v>
      </c>
      <c r="J398" s="355">
        <f t="shared" si="70"/>
        <v>66500</v>
      </c>
      <c r="K398" s="355">
        <f t="shared" si="70"/>
        <v>0</v>
      </c>
      <c r="L398" s="355">
        <f t="shared" si="70"/>
        <v>1701295</v>
      </c>
    </row>
    <row r="401" spans="5:6" ht="12.75">
      <c r="E401" s="373"/>
      <c r="F401" s="373"/>
    </row>
    <row r="402" spans="5:6" ht="12.75">
      <c r="E402" s="373"/>
      <c r="F402" s="373"/>
    </row>
  </sheetData>
  <mergeCells count="11">
    <mergeCell ref="L5:L6"/>
    <mergeCell ref="A398:D398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141732283464567" bottom="0.6299212598425197" header="0.5118110236220472" footer="0.5118110236220472"/>
  <pageSetup fitToHeight="11" horizontalDpi="300" verticalDpi="300" orientation="landscape" paperSize="9" scale="83" r:id="rId1"/>
  <headerFooter alignWithMargins="0">
    <oddHeader>&amp;RZałącznik nr &amp;A
do Uchwały Nr III/15/2006 Rady Gminy Widuchowa
z dnia 28 grudnia 2006 r.</oddHeader>
  </headerFooter>
  <rowBreaks count="4" manualBreakCount="4">
    <brk id="38" max="255" man="1"/>
    <brk id="76" max="255" man="1"/>
    <brk id="110" max="255" man="1"/>
    <brk id="1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workbookViewId="0" topLeftCell="A1">
      <selection activeCell="F12" sqref="F12"/>
    </sheetView>
  </sheetViews>
  <sheetFormatPr defaultColWidth="9.00390625" defaultRowHeight="12.75"/>
  <cols>
    <col min="1" max="1" width="5.625" style="1" customWidth="1"/>
    <col min="2" max="2" width="6.00390625" style="1" customWidth="1"/>
    <col min="3" max="3" width="5.75390625" style="1" customWidth="1"/>
    <col min="4" max="4" width="4.875" style="1" customWidth="1"/>
    <col min="5" max="5" width="20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31" t="s">
        <v>82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 t="s">
        <v>41</v>
      </c>
    </row>
    <row r="3" spans="1:14" s="39" customFormat="1" ht="19.5" customHeight="1">
      <c r="A3" s="432" t="s">
        <v>63</v>
      </c>
      <c r="B3" s="433" t="s">
        <v>2</v>
      </c>
      <c r="C3" s="433" t="s">
        <v>40</v>
      </c>
      <c r="D3" s="408" t="s">
        <v>95</v>
      </c>
      <c r="E3" s="409"/>
      <c r="F3" s="434" t="s">
        <v>101</v>
      </c>
      <c r="G3" s="434" t="s">
        <v>81</v>
      </c>
      <c r="H3" s="434"/>
      <c r="I3" s="434"/>
      <c r="J3" s="434"/>
      <c r="K3" s="434"/>
      <c r="L3" s="434"/>
      <c r="M3" s="434"/>
      <c r="N3" s="434" t="s">
        <v>106</v>
      </c>
    </row>
    <row r="4" spans="1:14" s="39" customFormat="1" ht="19.5" customHeight="1">
      <c r="A4" s="432"/>
      <c r="B4" s="433"/>
      <c r="C4" s="433"/>
      <c r="D4" s="410"/>
      <c r="E4" s="411"/>
      <c r="F4" s="434"/>
      <c r="G4" s="434" t="s">
        <v>119</v>
      </c>
      <c r="H4" s="434" t="s">
        <v>120</v>
      </c>
      <c r="I4" s="434"/>
      <c r="J4" s="434"/>
      <c r="K4" s="434"/>
      <c r="L4" s="434" t="s">
        <v>58</v>
      </c>
      <c r="M4" s="434" t="s">
        <v>62</v>
      </c>
      <c r="N4" s="434"/>
    </row>
    <row r="5" spans="1:14" s="39" customFormat="1" ht="29.25" customHeight="1">
      <c r="A5" s="432"/>
      <c r="B5" s="433"/>
      <c r="C5" s="433"/>
      <c r="D5" s="410"/>
      <c r="E5" s="411"/>
      <c r="F5" s="434"/>
      <c r="G5" s="434"/>
      <c r="H5" s="434" t="s">
        <v>107</v>
      </c>
      <c r="I5" s="434" t="s">
        <v>93</v>
      </c>
      <c r="J5" s="434" t="s">
        <v>122</v>
      </c>
      <c r="K5" s="434" t="s">
        <v>94</v>
      </c>
      <c r="L5" s="434"/>
      <c r="M5" s="434"/>
      <c r="N5" s="434"/>
    </row>
    <row r="6" spans="1:14" s="39" customFormat="1" ht="19.5" customHeight="1">
      <c r="A6" s="432"/>
      <c r="B6" s="433"/>
      <c r="C6" s="433"/>
      <c r="D6" s="410"/>
      <c r="E6" s="411"/>
      <c r="F6" s="434"/>
      <c r="G6" s="434"/>
      <c r="H6" s="434"/>
      <c r="I6" s="434"/>
      <c r="J6" s="434"/>
      <c r="K6" s="434"/>
      <c r="L6" s="434"/>
      <c r="M6" s="434"/>
      <c r="N6" s="434"/>
    </row>
    <row r="7" spans="1:14" s="39" customFormat="1" ht="19.5" customHeight="1">
      <c r="A7" s="432"/>
      <c r="B7" s="433"/>
      <c r="C7" s="433"/>
      <c r="D7" s="404"/>
      <c r="E7" s="405"/>
      <c r="F7" s="434"/>
      <c r="G7" s="434"/>
      <c r="H7" s="434"/>
      <c r="I7" s="434"/>
      <c r="J7" s="434"/>
      <c r="K7" s="434"/>
      <c r="L7" s="434"/>
      <c r="M7" s="434"/>
      <c r="N7" s="434"/>
    </row>
    <row r="8" spans="1:14" ht="7.5" customHeight="1">
      <c r="A8" s="18">
        <v>1</v>
      </c>
      <c r="B8" s="18">
        <v>2</v>
      </c>
      <c r="C8" s="18">
        <v>3</v>
      </c>
      <c r="D8" s="427">
        <v>4</v>
      </c>
      <c r="E8" s="428"/>
      <c r="F8" s="18">
        <v>5</v>
      </c>
      <c r="G8" s="403">
        <v>6</v>
      </c>
      <c r="H8" s="403">
        <v>7</v>
      </c>
      <c r="I8" s="403">
        <v>8</v>
      </c>
      <c r="J8" s="403">
        <v>9</v>
      </c>
      <c r="K8" s="403">
        <v>10</v>
      </c>
      <c r="L8" s="403">
        <v>11</v>
      </c>
      <c r="M8" s="403">
        <v>12</v>
      </c>
      <c r="N8" s="403">
        <v>13</v>
      </c>
    </row>
    <row r="9" spans="1:14" ht="36" customHeight="1">
      <c r="A9" s="356" t="s">
        <v>12</v>
      </c>
      <c r="B9" s="367" t="s">
        <v>386</v>
      </c>
      <c r="C9" s="367" t="s">
        <v>387</v>
      </c>
      <c r="D9" s="406" t="s">
        <v>407</v>
      </c>
      <c r="E9" s="406"/>
      <c r="F9" s="357">
        <v>790133</v>
      </c>
      <c r="G9" s="369">
        <f>SUM(H9:K9)</f>
        <v>150000</v>
      </c>
      <c r="H9" s="369">
        <v>0</v>
      </c>
      <c r="I9" s="357">
        <v>150000</v>
      </c>
      <c r="J9" s="358">
        <v>0</v>
      </c>
      <c r="K9" s="357">
        <v>0</v>
      </c>
      <c r="L9" s="357">
        <v>611103</v>
      </c>
      <c r="M9" s="356" t="s">
        <v>135</v>
      </c>
      <c r="N9" s="374" t="s">
        <v>409</v>
      </c>
    </row>
    <row r="10" spans="1:14" ht="37.5" customHeight="1">
      <c r="A10" s="359" t="s">
        <v>13</v>
      </c>
      <c r="B10" s="368" t="s">
        <v>386</v>
      </c>
      <c r="C10" s="368" t="s">
        <v>387</v>
      </c>
      <c r="D10" s="429" t="s">
        <v>408</v>
      </c>
      <c r="E10" s="429"/>
      <c r="F10" s="360">
        <v>656739</v>
      </c>
      <c r="G10" s="370">
        <f aca="true" t="shared" si="0" ref="G10:G22">SUM(H10:K10)</f>
        <v>150000</v>
      </c>
      <c r="H10" s="370">
        <v>150000</v>
      </c>
      <c r="I10" s="360">
        <v>0</v>
      </c>
      <c r="J10" s="375">
        <v>0</v>
      </c>
      <c r="K10" s="360">
        <v>0</v>
      </c>
      <c r="L10" s="360">
        <v>478319</v>
      </c>
      <c r="M10" s="359" t="s">
        <v>135</v>
      </c>
      <c r="N10" s="376" t="s">
        <v>409</v>
      </c>
    </row>
    <row r="11" spans="1:14" ht="41.25" customHeight="1">
      <c r="A11" s="359" t="s">
        <v>14</v>
      </c>
      <c r="B11" s="368" t="s">
        <v>395</v>
      </c>
      <c r="C11" s="368" t="s">
        <v>396</v>
      </c>
      <c r="D11" s="429" t="s">
        <v>410</v>
      </c>
      <c r="E11" s="429"/>
      <c r="F11" s="360">
        <v>1155706</v>
      </c>
      <c r="G11" s="370">
        <f t="shared" si="0"/>
        <v>253020</v>
      </c>
      <c r="H11" s="370">
        <v>253020</v>
      </c>
      <c r="I11" s="360">
        <v>0</v>
      </c>
      <c r="J11" s="375">
        <v>0</v>
      </c>
      <c r="K11" s="360">
        <v>0</v>
      </c>
      <c r="L11" s="359" t="s">
        <v>135</v>
      </c>
      <c r="M11" s="359" t="s">
        <v>135</v>
      </c>
      <c r="N11" s="376" t="s">
        <v>409</v>
      </c>
    </row>
    <row r="12" spans="1:14" ht="52.5" customHeight="1">
      <c r="A12" s="359" t="s">
        <v>1</v>
      </c>
      <c r="B12" s="368" t="s">
        <v>395</v>
      </c>
      <c r="C12" s="368" t="s">
        <v>396</v>
      </c>
      <c r="D12" s="429" t="s">
        <v>411</v>
      </c>
      <c r="E12" s="429"/>
      <c r="F12" s="360">
        <v>255000</v>
      </c>
      <c r="G12" s="370">
        <f t="shared" si="0"/>
        <v>120000</v>
      </c>
      <c r="H12" s="370">
        <v>120000</v>
      </c>
      <c r="I12" s="360">
        <v>0</v>
      </c>
      <c r="J12" s="375">
        <v>0</v>
      </c>
      <c r="K12" s="360">
        <v>0</v>
      </c>
      <c r="L12" s="360">
        <v>115000</v>
      </c>
      <c r="M12" s="359" t="s">
        <v>135</v>
      </c>
      <c r="N12" s="376" t="s">
        <v>409</v>
      </c>
    </row>
    <row r="13" spans="1:14" ht="52.5" customHeight="1">
      <c r="A13" s="359" t="s">
        <v>18</v>
      </c>
      <c r="B13" s="368" t="s">
        <v>395</v>
      </c>
      <c r="C13" s="368" t="s">
        <v>396</v>
      </c>
      <c r="D13" s="429" t="s">
        <v>412</v>
      </c>
      <c r="E13" s="429"/>
      <c r="F13" s="360">
        <v>40000</v>
      </c>
      <c r="G13" s="370">
        <f t="shared" si="0"/>
        <v>40000</v>
      </c>
      <c r="H13" s="370">
        <v>40000</v>
      </c>
      <c r="I13" s="360">
        <v>0</v>
      </c>
      <c r="J13" s="375">
        <v>0</v>
      </c>
      <c r="K13" s="360">
        <v>0</v>
      </c>
      <c r="L13" s="360">
        <v>0</v>
      </c>
      <c r="M13" s="360">
        <v>0</v>
      </c>
      <c r="N13" s="376" t="s">
        <v>409</v>
      </c>
    </row>
    <row r="14" spans="1:14" ht="54.75" customHeight="1">
      <c r="A14" s="359" t="s">
        <v>21</v>
      </c>
      <c r="B14" s="368" t="s">
        <v>399</v>
      </c>
      <c r="C14" s="368" t="s">
        <v>400</v>
      </c>
      <c r="D14" s="429" t="s">
        <v>413</v>
      </c>
      <c r="E14" s="429"/>
      <c r="F14" s="360">
        <v>168700</v>
      </c>
      <c r="G14" s="370">
        <f t="shared" si="0"/>
        <v>0</v>
      </c>
      <c r="H14" s="370">
        <v>0</v>
      </c>
      <c r="I14" s="360">
        <v>0</v>
      </c>
      <c r="J14" s="375">
        <v>0</v>
      </c>
      <c r="K14" s="360">
        <v>0</v>
      </c>
      <c r="L14" s="360">
        <v>50000</v>
      </c>
      <c r="M14" s="360">
        <v>93000</v>
      </c>
      <c r="N14" s="376" t="s">
        <v>409</v>
      </c>
    </row>
    <row r="15" spans="1:14" ht="42" customHeight="1">
      <c r="A15" s="359" t="s">
        <v>23</v>
      </c>
      <c r="B15" s="368" t="s">
        <v>399</v>
      </c>
      <c r="C15" s="368" t="s">
        <v>400</v>
      </c>
      <c r="D15" s="429" t="s">
        <v>414</v>
      </c>
      <c r="E15" s="429"/>
      <c r="F15" s="360">
        <v>250000</v>
      </c>
      <c r="G15" s="370">
        <f t="shared" si="0"/>
        <v>20000</v>
      </c>
      <c r="H15" s="370">
        <v>20000</v>
      </c>
      <c r="I15" s="360">
        <v>0</v>
      </c>
      <c r="J15" s="375">
        <v>0</v>
      </c>
      <c r="K15" s="360">
        <v>0</v>
      </c>
      <c r="L15" s="360">
        <v>92462</v>
      </c>
      <c r="M15" s="360">
        <v>0</v>
      </c>
      <c r="N15" s="376" t="s">
        <v>409</v>
      </c>
    </row>
    <row r="16" spans="1:14" s="382" customFormat="1" ht="41.25" customHeight="1">
      <c r="A16" s="359" t="s">
        <v>29</v>
      </c>
      <c r="B16" s="368" t="s">
        <v>401</v>
      </c>
      <c r="C16" s="368" t="s">
        <v>402</v>
      </c>
      <c r="D16" s="429" t="s">
        <v>420</v>
      </c>
      <c r="E16" s="429"/>
      <c r="F16" s="360">
        <v>1463645</v>
      </c>
      <c r="G16" s="370">
        <f t="shared" si="0"/>
        <v>130000</v>
      </c>
      <c r="H16" s="370">
        <v>130000</v>
      </c>
      <c r="I16" s="360">
        <v>0</v>
      </c>
      <c r="J16" s="375">
        <v>0</v>
      </c>
      <c r="K16" s="360">
        <v>0</v>
      </c>
      <c r="L16" s="360">
        <v>521000</v>
      </c>
      <c r="M16" s="360">
        <v>767645</v>
      </c>
      <c r="N16" s="376" t="s">
        <v>418</v>
      </c>
    </row>
    <row r="17" spans="1:14" ht="60" customHeight="1">
      <c r="A17" s="359" t="s">
        <v>389</v>
      </c>
      <c r="B17" s="368" t="s">
        <v>401</v>
      </c>
      <c r="C17" s="368" t="s">
        <v>402</v>
      </c>
      <c r="D17" s="429" t="s">
        <v>415</v>
      </c>
      <c r="E17" s="429"/>
      <c r="F17" s="360">
        <v>50000</v>
      </c>
      <c r="G17" s="370">
        <f t="shared" si="0"/>
        <v>50000</v>
      </c>
      <c r="H17" s="370">
        <v>50000</v>
      </c>
      <c r="I17" s="360">
        <v>0</v>
      </c>
      <c r="J17" s="375">
        <v>0</v>
      </c>
      <c r="K17" s="360">
        <v>0</v>
      </c>
      <c r="L17" s="360">
        <v>0</v>
      </c>
      <c r="M17" s="360">
        <v>0</v>
      </c>
      <c r="N17" s="376" t="s">
        <v>418</v>
      </c>
    </row>
    <row r="18" spans="1:14" ht="45.75" customHeight="1">
      <c r="A18" s="359" t="s">
        <v>390</v>
      </c>
      <c r="B18" s="368" t="s">
        <v>401</v>
      </c>
      <c r="C18" s="368" t="s">
        <v>403</v>
      </c>
      <c r="D18" s="429" t="s">
        <v>430</v>
      </c>
      <c r="E18" s="429"/>
      <c r="F18" s="360">
        <v>314000</v>
      </c>
      <c r="G18" s="370">
        <f t="shared" si="0"/>
        <v>42000</v>
      </c>
      <c r="H18" s="370">
        <v>42000</v>
      </c>
      <c r="I18" s="360">
        <v>0</v>
      </c>
      <c r="J18" s="375">
        <v>0</v>
      </c>
      <c r="K18" s="360">
        <v>0</v>
      </c>
      <c r="L18" s="360">
        <v>238000</v>
      </c>
      <c r="M18" s="360">
        <v>0</v>
      </c>
      <c r="N18" s="376" t="s">
        <v>418</v>
      </c>
    </row>
    <row r="19" spans="1:14" ht="52.5" customHeight="1">
      <c r="A19" s="359" t="s">
        <v>391</v>
      </c>
      <c r="B19" s="368" t="s">
        <v>397</v>
      </c>
      <c r="C19" s="368" t="s">
        <v>398</v>
      </c>
      <c r="D19" s="429" t="s">
        <v>416</v>
      </c>
      <c r="E19" s="429"/>
      <c r="F19" s="360">
        <v>4645278</v>
      </c>
      <c r="G19" s="370">
        <f t="shared" si="0"/>
        <v>600000</v>
      </c>
      <c r="H19" s="370">
        <v>600000</v>
      </c>
      <c r="I19" s="360">
        <v>0</v>
      </c>
      <c r="J19" s="375">
        <v>0</v>
      </c>
      <c r="K19" s="360">
        <v>0</v>
      </c>
      <c r="L19" s="360">
        <v>1680800</v>
      </c>
      <c r="M19" s="360">
        <v>2282500</v>
      </c>
      <c r="N19" s="376" t="s">
        <v>409</v>
      </c>
    </row>
    <row r="20" spans="1:14" ht="53.25" customHeight="1">
      <c r="A20" s="359" t="s">
        <v>392</v>
      </c>
      <c r="B20" s="368" t="s">
        <v>397</v>
      </c>
      <c r="C20" s="368" t="s">
        <v>398</v>
      </c>
      <c r="D20" s="429" t="s">
        <v>388</v>
      </c>
      <c r="E20" s="429"/>
      <c r="F20" s="360">
        <v>40000</v>
      </c>
      <c r="G20" s="370">
        <f t="shared" si="0"/>
        <v>40000</v>
      </c>
      <c r="H20" s="370">
        <v>40000</v>
      </c>
      <c r="I20" s="360">
        <v>0</v>
      </c>
      <c r="J20" s="375">
        <v>0</v>
      </c>
      <c r="K20" s="360">
        <v>0</v>
      </c>
      <c r="L20" s="360">
        <v>0</v>
      </c>
      <c r="M20" s="360">
        <v>0</v>
      </c>
      <c r="N20" s="376" t="s">
        <v>409</v>
      </c>
    </row>
    <row r="21" spans="1:14" ht="39" customHeight="1">
      <c r="A21" s="359" t="s">
        <v>393</v>
      </c>
      <c r="B21" s="368" t="s">
        <v>397</v>
      </c>
      <c r="C21" s="368" t="s">
        <v>406</v>
      </c>
      <c r="D21" s="429" t="s">
        <v>419</v>
      </c>
      <c r="E21" s="430"/>
      <c r="F21" s="360">
        <v>592446</v>
      </c>
      <c r="G21" s="370">
        <f t="shared" si="0"/>
        <v>43075</v>
      </c>
      <c r="H21" s="370">
        <v>43075</v>
      </c>
      <c r="I21" s="360">
        <v>0</v>
      </c>
      <c r="J21" s="375">
        <v>0</v>
      </c>
      <c r="K21" s="360">
        <v>0</v>
      </c>
      <c r="L21" s="360">
        <v>260580</v>
      </c>
      <c r="M21" s="360">
        <v>253744</v>
      </c>
      <c r="N21" s="376" t="s">
        <v>409</v>
      </c>
    </row>
    <row r="22" spans="1:14" ht="60" customHeight="1">
      <c r="A22" s="377" t="s">
        <v>394</v>
      </c>
      <c r="B22" s="378" t="s">
        <v>404</v>
      </c>
      <c r="C22" s="378" t="s">
        <v>405</v>
      </c>
      <c r="D22" s="435" t="s">
        <v>417</v>
      </c>
      <c r="E22" s="435"/>
      <c r="F22" s="379">
        <v>26000</v>
      </c>
      <c r="G22" s="380">
        <f t="shared" si="0"/>
        <v>6000</v>
      </c>
      <c r="H22" s="380">
        <v>6000</v>
      </c>
      <c r="I22" s="379">
        <v>0</v>
      </c>
      <c r="J22" s="381">
        <v>0</v>
      </c>
      <c r="K22" s="379">
        <v>0</v>
      </c>
      <c r="L22" s="379">
        <v>0</v>
      </c>
      <c r="M22" s="379">
        <v>0</v>
      </c>
      <c r="N22" s="376" t="s">
        <v>409</v>
      </c>
    </row>
    <row r="23" spans="1:14" ht="22.5" customHeight="1">
      <c r="A23" s="407" t="s">
        <v>99</v>
      </c>
      <c r="B23" s="407"/>
      <c r="C23" s="407"/>
      <c r="D23" s="407"/>
      <c r="E23" s="407"/>
      <c r="F23" s="371">
        <f aca="true" t="shared" si="1" ref="F23:M23">SUM(F9:F22)</f>
        <v>10447647</v>
      </c>
      <c r="G23" s="371">
        <f t="shared" si="1"/>
        <v>1644095</v>
      </c>
      <c r="H23" s="371">
        <f t="shared" si="1"/>
        <v>1494095</v>
      </c>
      <c r="I23" s="371">
        <f t="shared" si="1"/>
        <v>150000</v>
      </c>
      <c r="J23" s="371">
        <f t="shared" si="1"/>
        <v>0</v>
      </c>
      <c r="K23" s="371">
        <f t="shared" si="1"/>
        <v>0</v>
      </c>
      <c r="L23" s="371">
        <f t="shared" si="1"/>
        <v>4047264</v>
      </c>
      <c r="M23" s="371">
        <f t="shared" si="1"/>
        <v>3396889</v>
      </c>
      <c r="N23" s="361" t="s">
        <v>48</v>
      </c>
    </row>
    <row r="25" ht="12.75">
      <c r="A25" s="1" t="s">
        <v>75</v>
      </c>
    </row>
    <row r="26" ht="12.75">
      <c r="A26" s="1" t="s">
        <v>71</v>
      </c>
    </row>
    <row r="27" ht="12.75">
      <c r="A27" s="1" t="s">
        <v>72</v>
      </c>
    </row>
    <row r="28" ht="12.75">
      <c r="A28" s="1" t="s">
        <v>73</v>
      </c>
    </row>
    <row r="30" ht="12.75">
      <c r="A30" s="56"/>
    </row>
  </sheetData>
  <mergeCells count="32">
    <mergeCell ref="D22:E22"/>
    <mergeCell ref="D15:E15"/>
    <mergeCell ref="D16:E16"/>
    <mergeCell ref="D18:E18"/>
    <mergeCell ref="D19:E19"/>
    <mergeCell ref="A23:E23"/>
    <mergeCell ref="H4:K4"/>
    <mergeCell ref="H5:H7"/>
    <mergeCell ref="I5:I7"/>
    <mergeCell ref="J5:J7"/>
    <mergeCell ref="K5:K7"/>
    <mergeCell ref="D3:E7"/>
    <mergeCell ref="D9:E9"/>
    <mergeCell ref="D10:E10"/>
    <mergeCell ref="D14:E14"/>
    <mergeCell ref="A1:N1"/>
    <mergeCell ref="A3:A7"/>
    <mergeCell ref="B3:B7"/>
    <mergeCell ref="C3:C7"/>
    <mergeCell ref="G3:M3"/>
    <mergeCell ref="N3:N7"/>
    <mergeCell ref="G4:G7"/>
    <mergeCell ref="F3:F7"/>
    <mergeCell ref="M4:M7"/>
    <mergeCell ref="L4:L7"/>
    <mergeCell ref="D8:E8"/>
    <mergeCell ref="D21:E21"/>
    <mergeCell ref="D17:E17"/>
    <mergeCell ref="D13:E13"/>
    <mergeCell ref="D20:E20"/>
    <mergeCell ref="D11:E11"/>
    <mergeCell ref="D12:E12"/>
  </mergeCells>
  <printOptions horizontalCentered="1"/>
  <pageMargins left="0.5" right="0.3937007874015748" top="1.23" bottom="0.62" header="0.5118110236220472" footer="0.5118110236220472"/>
  <pageSetup horizontalDpi="300" verticalDpi="300" orientation="landscape" paperSize="9" scale="89" r:id="rId1"/>
  <headerFooter alignWithMargins="0">
    <oddHeader>&amp;R&amp;9Załącznik Nr &amp;A
do Uchwały Nr III/15/2006 Rady Gminy Widuchowa
z dnia 28 grudnia 2006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SheetLayoutView="100" workbookViewId="0" topLeftCell="A5">
      <selection activeCell="F15" sqref="F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37" t="s">
        <v>76</v>
      </c>
      <c r="B1" s="437"/>
      <c r="C1" s="437"/>
      <c r="D1" s="437"/>
    </row>
    <row r="2" ht="6.75" customHeight="1">
      <c r="A2" s="17"/>
    </row>
    <row r="3" ht="12.75">
      <c r="D3" s="11" t="s">
        <v>41</v>
      </c>
    </row>
    <row r="4" spans="1:4" ht="15" customHeight="1">
      <c r="A4" s="438" t="s">
        <v>63</v>
      </c>
      <c r="B4" s="438" t="s">
        <v>5</v>
      </c>
      <c r="C4" s="439" t="s">
        <v>65</v>
      </c>
      <c r="D4" s="439" t="s">
        <v>66</v>
      </c>
    </row>
    <row r="5" spans="1:4" ht="15" customHeight="1">
      <c r="A5" s="438"/>
      <c r="B5" s="438"/>
      <c r="C5" s="438"/>
      <c r="D5" s="439"/>
    </row>
    <row r="6" spans="1:4" ht="15.75" customHeight="1">
      <c r="A6" s="438"/>
      <c r="B6" s="438"/>
      <c r="C6" s="438"/>
      <c r="D6" s="439"/>
    </row>
    <row r="7" spans="1:4" s="54" customFormat="1" ht="6.75" customHeight="1">
      <c r="A7" s="53">
        <v>1</v>
      </c>
      <c r="B7" s="53">
        <v>2</v>
      </c>
      <c r="C7" s="53">
        <v>3</v>
      </c>
      <c r="D7" s="53">
        <v>4</v>
      </c>
    </row>
    <row r="8" spans="1:4" ht="18.75" customHeight="1">
      <c r="A8" s="436" t="s">
        <v>24</v>
      </c>
      <c r="B8" s="436"/>
      <c r="C8" s="23"/>
      <c r="D8" s="51">
        <f>SUM(D9:D16)</f>
        <v>1072949</v>
      </c>
    </row>
    <row r="9" spans="1:4" ht="18.75" customHeight="1">
      <c r="A9" s="25" t="s">
        <v>12</v>
      </c>
      <c r="B9" s="26" t="s">
        <v>19</v>
      </c>
      <c r="C9" s="25" t="s">
        <v>25</v>
      </c>
      <c r="D9" s="26">
        <v>150000</v>
      </c>
    </row>
    <row r="10" spans="1:4" ht="18.75" customHeight="1">
      <c r="A10" s="27" t="s">
        <v>13</v>
      </c>
      <c r="B10" s="28" t="s">
        <v>20</v>
      </c>
      <c r="C10" s="27" t="s">
        <v>25</v>
      </c>
      <c r="D10" s="28">
        <v>0</v>
      </c>
    </row>
    <row r="11" spans="1:4" ht="51">
      <c r="A11" s="27" t="s">
        <v>14</v>
      </c>
      <c r="B11" s="29" t="s">
        <v>96</v>
      </c>
      <c r="C11" s="27" t="s">
        <v>50</v>
      </c>
      <c r="D11" s="28">
        <v>0</v>
      </c>
    </row>
    <row r="12" spans="1:4" ht="18.75" customHeight="1">
      <c r="A12" s="27" t="s">
        <v>1</v>
      </c>
      <c r="B12" s="28" t="s">
        <v>27</v>
      </c>
      <c r="C12" s="27" t="s">
        <v>51</v>
      </c>
      <c r="D12" s="28">
        <v>0</v>
      </c>
    </row>
    <row r="13" spans="1:4" ht="18.75" customHeight="1">
      <c r="A13" s="27" t="s">
        <v>18</v>
      </c>
      <c r="B13" s="28" t="s">
        <v>97</v>
      </c>
      <c r="C13" s="27" t="s">
        <v>108</v>
      </c>
      <c r="D13" s="28">
        <v>0</v>
      </c>
    </row>
    <row r="14" spans="1:4" ht="18.75" customHeight="1">
      <c r="A14" s="27" t="s">
        <v>21</v>
      </c>
      <c r="B14" s="28" t="s">
        <v>22</v>
      </c>
      <c r="C14" s="27" t="s">
        <v>26</v>
      </c>
      <c r="D14" s="28">
        <v>893349</v>
      </c>
    </row>
    <row r="15" spans="1:4" ht="18.75" customHeight="1">
      <c r="A15" s="27" t="s">
        <v>23</v>
      </c>
      <c r="B15" s="28" t="s">
        <v>117</v>
      </c>
      <c r="C15" s="27" t="s">
        <v>70</v>
      </c>
      <c r="D15" s="28">
        <v>0</v>
      </c>
    </row>
    <row r="16" spans="1:4" ht="18.75" customHeight="1">
      <c r="A16" s="27" t="s">
        <v>29</v>
      </c>
      <c r="B16" s="31" t="s">
        <v>49</v>
      </c>
      <c r="C16" s="30" t="s">
        <v>28</v>
      </c>
      <c r="D16" s="31">
        <v>29600</v>
      </c>
    </row>
    <row r="17" spans="1:4" ht="18.75" customHeight="1">
      <c r="A17" s="436" t="s">
        <v>98</v>
      </c>
      <c r="B17" s="436"/>
      <c r="C17" s="23"/>
      <c r="D17" s="51">
        <f>SUM(D18:D24)</f>
        <v>268000</v>
      </c>
    </row>
    <row r="18" spans="1:4" ht="18.75" customHeight="1">
      <c r="A18" s="25" t="s">
        <v>12</v>
      </c>
      <c r="B18" s="26" t="s">
        <v>52</v>
      </c>
      <c r="C18" s="25" t="s">
        <v>31</v>
      </c>
      <c r="D18" s="26">
        <v>184000</v>
      </c>
    </row>
    <row r="19" spans="1:4" ht="18.75" customHeight="1">
      <c r="A19" s="27" t="s">
        <v>13</v>
      </c>
      <c r="B19" s="28" t="s">
        <v>30</v>
      </c>
      <c r="C19" s="27" t="s">
        <v>31</v>
      </c>
      <c r="D19" s="28">
        <v>84000</v>
      </c>
    </row>
    <row r="20" spans="1:4" ht="38.25">
      <c r="A20" s="27" t="s">
        <v>14</v>
      </c>
      <c r="B20" s="29" t="s">
        <v>55</v>
      </c>
      <c r="C20" s="27" t="s">
        <v>56</v>
      </c>
      <c r="D20" s="28">
        <v>0</v>
      </c>
    </row>
    <row r="21" spans="1:4" ht="18.75" customHeight="1">
      <c r="A21" s="27" t="s">
        <v>1</v>
      </c>
      <c r="B21" s="28" t="s">
        <v>53</v>
      </c>
      <c r="C21" s="27" t="s">
        <v>47</v>
      </c>
      <c r="D21" s="28">
        <v>0</v>
      </c>
    </row>
    <row r="22" spans="1:4" ht="18.75" customHeight="1">
      <c r="A22" s="27" t="s">
        <v>18</v>
      </c>
      <c r="B22" s="28" t="s">
        <v>54</v>
      </c>
      <c r="C22" s="27" t="s">
        <v>33</v>
      </c>
      <c r="D22" s="28">
        <v>0</v>
      </c>
    </row>
    <row r="23" spans="1:4" ht="18.75" customHeight="1">
      <c r="A23" s="27" t="s">
        <v>21</v>
      </c>
      <c r="B23" s="28" t="s">
        <v>118</v>
      </c>
      <c r="C23" s="27" t="s">
        <v>34</v>
      </c>
      <c r="D23" s="28">
        <v>0</v>
      </c>
    </row>
    <row r="24" spans="1:4" ht="18.75" customHeight="1">
      <c r="A24" s="30" t="s">
        <v>23</v>
      </c>
      <c r="B24" s="31" t="s">
        <v>35</v>
      </c>
      <c r="C24" s="30" t="s">
        <v>32</v>
      </c>
      <c r="D24" s="31">
        <v>0</v>
      </c>
    </row>
    <row r="25" spans="1:4" ht="7.5" customHeight="1">
      <c r="A25" s="5"/>
      <c r="B25" s="6"/>
      <c r="C25" s="6"/>
      <c r="D25" s="6"/>
    </row>
    <row r="26" spans="1:6" ht="12.75">
      <c r="A26" s="41"/>
      <c r="B26" s="40"/>
      <c r="C26" s="40"/>
      <c r="D26" s="40"/>
      <c r="E26" s="38"/>
      <c r="F26" s="3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&amp;A
do Uchwały Nr III/15/2006 Rady Gminy Widuchowa
z dnia 28 grudnia 2006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defaultGridColor="0" view="pageBreakPreview" zoomScale="75" zoomScaleNormal="75" zoomScaleSheetLayoutView="75" colorId="8" workbookViewId="0" topLeftCell="A1">
      <selection activeCell="F51" sqref="F5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875" style="0" customWidth="1"/>
    <col min="10" max="10" width="15.875" style="0" customWidth="1"/>
  </cols>
  <sheetData>
    <row r="1" spans="1:10" ht="48.75" customHeight="1">
      <c r="A1" s="443" t="s">
        <v>61</v>
      </c>
      <c r="B1" s="443"/>
      <c r="C1" s="443"/>
      <c r="D1" s="443"/>
      <c r="E1" s="443"/>
      <c r="F1" s="443"/>
      <c r="G1" s="443"/>
      <c r="H1" s="443"/>
      <c r="I1" s="443"/>
      <c r="J1" s="443"/>
    </row>
    <row r="2" ht="12.75">
      <c r="J2" s="10" t="s">
        <v>41</v>
      </c>
    </row>
    <row r="3" spans="1:10" s="4" customFormat="1" ht="18" customHeight="1">
      <c r="A3" s="438" t="s">
        <v>2</v>
      </c>
      <c r="B3" s="440" t="s">
        <v>3</v>
      </c>
      <c r="C3" s="440" t="s">
        <v>103</v>
      </c>
      <c r="D3" s="439" t="s">
        <v>92</v>
      </c>
      <c r="E3" s="439" t="s">
        <v>109</v>
      </c>
      <c r="F3" s="439" t="s">
        <v>83</v>
      </c>
      <c r="G3" s="439"/>
      <c r="H3" s="439"/>
      <c r="I3" s="439"/>
      <c r="J3" s="439"/>
    </row>
    <row r="4" spans="1:10" s="4" customFormat="1" ht="18" customHeight="1">
      <c r="A4" s="438"/>
      <c r="B4" s="441"/>
      <c r="C4" s="441"/>
      <c r="D4" s="438"/>
      <c r="E4" s="439"/>
      <c r="F4" s="439" t="s">
        <v>90</v>
      </c>
      <c r="G4" s="439" t="s">
        <v>6</v>
      </c>
      <c r="H4" s="439"/>
      <c r="I4" s="439"/>
      <c r="J4" s="439" t="s">
        <v>91</v>
      </c>
    </row>
    <row r="5" spans="1:10" s="4" customFormat="1" ht="36.75" customHeight="1">
      <c r="A5" s="438"/>
      <c r="B5" s="442"/>
      <c r="C5" s="442"/>
      <c r="D5" s="438"/>
      <c r="E5" s="439"/>
      <c r="F5" s="439"/>
      <c r="G5" s="16" t="s">
        <v>87</v>
      </c>
      <c r="H5" s="16" t="s">
        <v>88</v>
      </c>
      <c r="I5" s="16" t="s">
        <v>110</v>
      </c>
      <c r="J5" s="439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8" customHeight="1">
      <c r="A7" s="63">
        <v>750</v>
      </c>
      <c r="B7" s="63">
        <v>75011</v>
      </c>
      <c r="C7" s="19">
        <v>2010</v>
      </c>
      <c r="D7" s="19">
        <v>65000</v>
      </c>
      <c r="E7" s="32" t="s">
        <v>135</v>
      </c>
      <c r="F7" s="32" t="s">
        <v>135</v>
      </c>
      <c r="G7" s="32" t="s">
        <v>135</v>
      </c>
      <c r="H7" s="32" t="s">
        <v>135</v>
      </c>
      <c r="I7" s="32" t="s">
        <v>135</v>
      </c>
      <c r="J7" s="32" t="s">
        <v>135</v>
      </c>
    </row>
    <row r="8" spans="1:10" ht="18" customHeight="1">
      <c r="A8" s="64">
        <v>750</v>
      </c>
      <c r="B8" s="64">
        <v>75011</v>
      </c>
      <c r="C8" s="62">
        <v>4010</v>
      </c>
      <c r="D8" s="65" t="s">
        <v>135</v>
      </c>
      <c r="E8" s="62">
        <v>35554</v>
      </c>
      <c r="F8" s="62">
        <f>E8</f>
        <v>35554</v>
      </c>
      <c r="G8" s="62">
        <f>E8</f>
        <v>35554</v>
      </c>
      <c r="H8" s="65" t="s">
        <v>135</v>
      </c>
      <c r="I8" s="65" t="s">
        <v>135</v>
      </c>
      <c r="J8" s="65" t="s">
        <v>135</v>
      </c>
    </row>
    <row r="9" spans="1:10" ht="18" customHeight="1">
      <c r="A9" s="64">
        <v>750</v>
      </c>
      <c r="B9" s="64">
        <v>75011</v>
      </c>
      <c r="C9" s="62">
        <v>4040</v>
      </c>
      <c r="D9" s="65" t="s">
        <v>135</v>
      </c>
      <c r="E9" s="62">
        <v>2448</v>
      </c>
      <c r="F9" s="62">
        <f aca="true" t="shared" si="0" ref="F9:F21">E9</f>
        <v>2448</v>
      </c>
      <c r="G9" s="62">
        <f>E9</f>
        <v>2448</v>
      </c>
      <c r="H9" s="65" t="s">
        <v>135</v>
      </c>
      <c r="I9" s="65" t="s">
        <v>135</v>
      </c>
      <c r="J9" s="65" t="s">
        <v>135</v>
      </c>
    </row>
    <row r="10" spans="1:10" ht="18" customHeight="1">
      <c r="A10" s="64">
        <v>750</v>
      </c>
      <c r="B10" s="64">
        <v>75011</v>
      </c>
      <c r="C10" s="62">
        <v>4110</v>
      </c>
      <c r="D10" s="65" t="s">
        <v>135</v>
      </c>
      <c r="E10" s="62">
        <v>5643</v>
      </c>
      <c r="F10" s="62">
        <f t="shared" si="0"/>
        <v>5643</v>
      </c>
      <c r="G10" s="65" t="s">
        <v>135</v>
      </c>
      <c r="H10" s="62">
        <f>E10</f>
        <v>5643</v>
      </c>
      <c r="I10" s="65" t="s">
        <v>135</v>
      </c>
      <c r="J10" s="65" t="s">
        <v>135</v>
      </c>
    </row>
    <row r="11" spans="1:10" ht="18" customHeight="1">
      <c r="A11" s="64">
        <v>750</v>
      </c>
      <c r="B11" s="64">
        <v>75011</v>
      </c>
      <c r="C11" s="62">
        <v>4120</v>
      </c>
      <c r="D11" s="65" t="s">
        <v>135</v>
      </c>
      <c r="E11" s="62">
        <v>809</v>
      </c>
      <c r="F11" s="62">
        <f t="shared" si="0"/>
        <v>809</v>
      </c>
      <c r="G11" s="65" t="s">
        <v>135</v>
      </c>
      <c r="H11" s="62">
        <f>E11</f>
        <v>809</v>
      </c>
      <c r="I11" s="65" t="s">
        <v>135</v>
      </c>
      <c r="J11" s="65" t="s">
        <v>135</v>
      </c>
    </row>
    <row r="12" spans="1:10" ht="18" customHeight="1">
      <c r="A12" s="64">
        <v>750</v>
      </c>
      <c r="B12" s="64">
        <v>75011</v>
      </c>
      <c r="C12" s="62">
        <v>4210</v>
      </c>
      <c r="D12" s="65" t="s">
        <v>135</v>
      </c>
      <c r="E12" s="62">
        <v>3000</v>
      </c>
      <c r="F12" s="62">
        <f t="shared" si="0"/>
        <v>3000</v>
      </c>
      <c r="G12" s="65" t="s">
        <v>135</v>
      </c>
      <c r="H12" s="65" t="s">
        <v>135</v>
      </c>
      <c r="I12" s="65" t="s">
        <v>135</v>
      </c>
      <c r="J12" s="65" t="s">
        <v>135</v>
      </c>
    </row>
    <row r="13" spans="1:10" ht="18" customHeight="1">
      <c r="A13" s="64">
        <v>750</v>
      </c>
      <c r="B13" s="64">
        <v>75011</v>
      </c>
      <c r="C13" s="62">
        <v>4260</v>
      </c>
      <c r="D13" s="65" t="s">
        <v>135</v>
      </c>
      <c r="E13" s="62">
        <v>1200</v>
      </c>
      <c r="F13" s="62">
        <f t="shared" si="0"/>
        <v>1200</v>
      </c>
      <c r="G13" s="65" t="s">
        <v>135</v>
      </c>
      <c r="H13" s="65" t="s">
        <v>135</v>
      </c>
      <c r="I13" s="65" t="s">
        <v>135</v>
      </c>
      <c r="J13" s="65" t="s">
        <v>135</v>
      </c>
    </row>
    <row r="14" spans="1:10" ht="18" customHeight="1">
      <c r="A14" s="64">
        <v>750</v>
      </c>
      <c r="B14" s="64">
        <v>75011</v>
      </c>
      <c r="C14" s="62">
        <v>4270</v>
      </c>
      <c r="D14" s="65" t="s">
        <v>135</v>
      </c>
      <c r="E14" s="62">
        <v>2200</v>
      </c>
      <c r="F14" s="62">
        <f t="shared" si="0"/>
        <v>2200</v>
      </c>
      <c r="G14" s="65" t="s">
        <v>135</v>
      </c>
      <c r="H14" s="65" t="s">
        <v>135</v>
      </c>
      <c r="I14" s="65" t="s">
        <v>135</v>
      </c>
      <c r="J14" s="65" t="s">
        <v>135</v>
      </c>
    </row>
    <row r="15" spans="1:10" ht="18" customHeight="1">
      <c r="A15" s="64">
        <v>750</v>
      </c>
      <c r="B15" s="64">
        <v>75011</v>
      </c>
      <c r="C15" s="62">
        <v>4300</v>
      </c>
      <c r="D15" s="65" t="s">
        <v>135</v>
      </c>
      <c r="E15" s="62">
        <v>7493</v>
      </c>
      <c r="F15" s="62">
        <f t="shared" si="0"/>
        <v>7493</v>
      </c>
      <c r="G15" s="65" t="s">
        <v>135</v>
      </c>
      <c r="H15" s="65" t="s">
        <v>135</v>
      </c>
      <c r="I15" s="65" t="s">
        <v>135</v>
      </c>
      <c r="J15" s="65" t="s">
        <v>135</v>
      </c>
    </row>
    <row r="16" spans="1:10" ht="18" customHeight="1">
      <c r="A16" s="64">
        <v>750</v>
      </c>
      <c r="B16" s="64">
        <v>75011</v>
      </c>
      <c r="C16" s="62">
        <v>4350</v>
      </c>
      <c r="D16" s="65" t="s">
        <v>135</v>
      </c>
      <c r="E16" s="62">
        <v>150</v>
      </c>
      <c r="F16" s="62">
        <f t="shared" si="0"/>
        <v>150</v>
      </c>
      <c r="G16" s="65" t="s">
        <v>135</v>
      </c>
      <c r="H16" s="65" t="s">
        <v>135</v>
      </c>
      <c r="I16" s="65" t="s">
        <v>135</v>
      </c>
      <c r="J16" s="65" t="s">
        <v>135</v>
      </c>
    </row>
    <row r="17" spans="1:10" ht="18" customHeight="1">
      <c r="A17" s="64">
        <v>750</v>
      </c>
      <c r="B17" s="64">
        <v>75011</v>
      </c>
      <c r="C17" s="62">
        <v>4370</v>
      </c>
      <c r="D17" s="65" t="s">
        <v>135</v>
      </c>
      <c r="E17" s="62">
        <v>1200</v>
      </c>
      <c r="F17" s="62">
        <f t="shared" si="0"/>
        <v>1200</v>
      </c>
      <c r="G17" s="65" t="s">
        <v>135</v>
      </c>
      <c r="H17" s="65" t="s">
        <v>135</v>
      </c>
      <c r="I17" s="65" t="s">
        <v>135</v>
      </c>
      <c r="J17" s="65" t="s">
        <v>135</v>
      </c>
    </row>
    <row r="18" spans="1:10" ht="18" customHeight="1">
      <c r="A18" s="64">
        <v>750</v>
      </c>
      <c r="B18" s="64">
        <v>75011</v>
      </c>
      <c r="C18" s="62">
        <v>4440</v>
      </c>
      <c r="D18" s="65" t="s">
        <v>135</v>
      </c>
      <c r="E18" s="62">
        <v>803</v>
      </c>
      <c r="F18" s="62">
        <f t="shared" si="0"/>
        <v>803</v>
      </c>
      <c r="G18" s="65" t="s">
        <v>135</v>
      </c>
      <c r="H18" s="62">
        <f>F18</f>
        <v>803</v>
      </c>
      <c r="I18" s="65" t="s">
        <v>135</v>
      </c>
      <c r="J18" s="65" t="s">
        <v>135</v>
      </c>
    </row>
    <row r="19" spans="1:10" ht="18" customHeight="1">
      <c r="A19" s="64">
        <v>750</v>
      </c>
      <c r="B19" s="64">
        <v>75011</v>
      </c>
      <c r="C19" s="62">
        <v>4700</v>
      </c>
      <c r="D19" s="65" t="s">
        <v>135</v>
      </c>
      <c r="E19" s="62">
        <v>1000</v>
      </c>
      <c r="F19" s="62">
        <f t="shared" si="0"/>
        <v>1000</v>
      </c>
      <c r="G19" s="65" t="s">
        <v>135</v>
      </c>
      <c r="H19" s="65" t="s">
        <v>135</v>
      </c>
      <c r="I19" s="65" t="s">
        <v>135</v>
      </c>
      <c r="J19" s="65" t="s">
        <v>135</v>
      </c>
    </row>
    <row r="20" spans="1:10" ht="18" customHeight="1">
      <c r="A20" s="64">
        <v>750</v>
      </c>
      <c r="B20" s="64">
        <v>75011</v>
      </c>
      <c r="C20" s="62">
        <v>4740</v>
      </c>
      <c r="D20" s="65" t="s">
        <v>135</v>
      </c>
      <c r="E20" s="62">
        <v>1500</v>
      </c>
      <c r="F20" s="62">
        <f t="shared" si="0"/>
        <v>1500</v>
      </c>
      <c r="G20" s="65" t="s">
        <v>135</v>
      </c>
      <c r="H20" s="65" t="s">
        <v>135</v>
      </c>
      <c r="I20" s="65" t="s">
        <v>135</v>
      </c>
      <c r="J20" s="65" t="s">
        <v>135</v>
      </c>
    </row>
    <row r="21" spans="1:10" ht="18" customHeight="1">
      <c r="A21" s="64">
        <v>750</v>
      </c>
      <c r="B21" s="64">
        <v>75011</v>
      </c>
      <c r="C21" s="62">
        <v>4750</v>
      </c>
      <c r="D21" s="65" t="s">
        <v>135</v>
      </c>
      <c r="E21" s="62">
        <v>2000</v>
      </c>
      <c r="F21" s="62">
        <f t="shared" si="0"/>
        <v>2000</v>
      </c>
      <c r="G21" s="65" t="s">
        <v>135</v>
      </c>
      <c r="H21" s="65" t="s">
        <v>135</v>
      </c>
      <c r="I21" s="65" t="s">
        <v>135</v>
      </c>
      <c r="J21" s="65" t="s">
        <v>135</v>
      </c>
    </row>
    <row r="22" spans="1:10" ht="18" customHeight="1">
      <c r="A22" s="62">
        <v>751</v>
      </c>
      <c r="B22" s="62">
        <v>75101</v>
      </c>
      <c r="C22" s="20">
        <v>2010</v>
      </c>
      <c r="D22" s="20">
        <v>876</v>
      </c>
      <c r="E22" s="33" t="s">
        <v>135</v>
      </c>
      <c r="F22" s="33" t="s">
        <v>135</v>
      </c>
      <c r="G22" s="33" t="s">
        <v>135</v>
      </c>
      <c r="H22" s="33" t="s">
        <v>135</v>
      </c>
      <c r="I22" s="33" t="s">
        <v>135</v>
      </c>
      <c r="J22" s="33" t="s">
        <v>135</v>
      </c>
    </row>
    <row r="23" spans="1:10" ht="18" customHeight="1">
      <c r="A23" s="20">
        <v>751</v>
      </c>
      <c r="B23" s="20">
        <v>75101</v>
      </c>
      <c r="C23" s="20">
        <v>4110</v>
      </c>
      <c r="D23" s="33" t="s">
        <v>135</v>
      </c>
      <c r="E23" s="20">
        <v>125</v>
      </c>
      <c r="F23" s="20">
        <f>E23</f>
        <v>125</v>
      </c>
      <c r="G23" s="33" t="s">
        <v>135</v>
      </c>
      <c r="H23" s="20">
        <f>F23</f>
        <v>125</v>
      </c>
      <c r="I23" s="33" t="s">
        <v>135</v>
      </c>
      <c r="J23" s="33" t="s">
        <v>135</v>
      </c>
    </row>
    <row r="24" spans="1:10" ht="18" customHeight="1">
      <c r="A24" s="20">
        <v>751</v>
      </c>
      <c r="B24" s="20">
        <v>75101</v>
      </c>
      <c r="C24" s="20">
        <v>4120</v>
      </c>
      <c r="D24" s="33" t="s">
        <v>135</v>
      </c>
      <c r="E24" s="20">
        <v>18</v>
      </c>
      <c r="F24" s="20">
        <f>E24</f>
        <v>18</v>
      </c>
      <c r="G24" s="33" t="s">
        <v>135</v>
      </c>
      <c r="H24" s="20">
        <f>F24</f>
        <v>18</v>
      </c>
      <c r="I24" s="33" t="s">
        <v>135</v>
      </c>
      <c r="J24" s="33" t="s">
        <v>135</v>
      </c>
    </row>
    <row r="25" spans="1:10" ht="18" customHeight="1">
      <c r="A25" s="20">
        <v>751</v>
      </c>
      <c r="B25" s="20">
        <v>75101</v>
      </c>
      <c r="C25" s="20">
        <v>4170</v>
      </c>
      <c r="D25" s="33" t="s">
        <v>135</v>
      </c>
      <c r="E25" s="20">
        <v>733</v>
      </c>
      <c r="F25" s="20">
        <f>E25</f>
        <v>733</v>
      </c>
      <c r="G25" s="372">
        <v>733</v>
      </c>
      <c r="H25" s="33" t="s">
        <v>135</v>
      </c>
      <c r="I25" s="33" t="s">
        <v>135</v>
      </c>
      <c r="J25" s="33" t="s">
        <v>135</v>
      </c>
    </row>
    <row r="26" spans="1:10" ht="18" customHeight="1">
      <c r="A26" s="20">
        <v>852</v>
      </c>
      <c r="B26" s="20">
        <v>85212</v>
      </c>
      <c r="C26" s="20">
        <v>2010</v>
      </c>
      <c r="D26" s="20">
        <v>2162000</v>
      </c>
      <c r="E26" s="33" t="s">
        <v>135</v>
      </c>
      <c r="F26" s="33" t="s">
        <v>135</v>
      </c>
      <c r="G26" s="33" t="s">
        <v>135</v>
      </c>
      <c r="H26" s="33" t="s">
        <v>135</v>
      </c>
      <c r="I26" s="33" t="s">
        <v>135</v>
      </c>
      <c r="J26" s="33" t="s">
        <v>135</v>
      </c>
    </row>
    <row r="27" spans="1:10" ht="18" customHeight="1">
      <c r="A27" s="20">
        <v>852</v>
      </c>
      <c r="B27" s="20">
        <v>85212</v>
      </c>
      <c r="C27" s="20">
        <v>3110</v>
      </c>
      <c r="D27" s="33" t="s">
        <v>135</v>
      </c>
      <c r="E27" s="20">
        <v>2066140</v>
      </c>
      <c r="F27" s="20">
        <f>E27</f>
        <v>2066140</v>
      </c>
      <c r="G27" s="20"/>
      <c r="H27" s="33" t="s">
        <v>135</v>
      </c>
      <c r="I27" s="20">
        <f>F27</f>
        <v>2066140</v>
      </c>
      <c r="J27" s="20"/>
    </row>
    <row r="28" spans="1:10" ht="18" customHeight="1">
      <c r="A28" s="20">
        <v>852</v>
      </c>
      <c r="B28" s="20">
        <v>85212</v>
      </c>
      <c r="C28" s="20">
        <v>4010</v>
      </c>
      <c r="D28" s="33" t="s">
        <v>135</v>
      </c>
      <c r="E28" s="20">
        <v>31850</v>
      </c>
      <c r="F28" s="20">
        <f aca="true" t="shared" si="1" ref="F28:F40">E28</f>
        <v>31850</v>
      </c>
      <c r="G28" s="20">
        <f>F28</f>
        <v>31850</v>
      </c>
      <c r="H28" s="33" t="s">
        <v>135</v>
      </c>
      <c r="I28" s="33" t="s">
        <v>135</v>
      </c>
      <c r="J28" s="33" t="s">
        <v>135</v>
      </c>
    </row>
    <row r="29" spans="1:10" ht="18" customHeight="1">
      <c r="A29" s="20">
        <v>852</v>
      </c>
      <c r="B29" s="20">
        <v>85212</v>
      </c>
      <c r="C29" s="20">
        <v>4040</v>
      </c>
      <c r="D29" s="33" t="s">
        <v>135</v>
      </c>
      <c r="E29" s="20">
        <v>2550</v>
      </c>
      <c r="F29" s="20">
        <f t="shared" si="1"/>
        <v>2550</v>
      </c>
      <c r="G29" s="20">
        <f>F29</f>
        <v>2550</v>
      </c>
      <c r="H29" s="33" t="s">
        <v>135</v>
      </c>
      <c r="I29" s="33" t="s">
        <v>135</v>
      </c>
      <c r="J29" s="33" t="s">
        <v>135</v>
      </c>
    </row>
    <row r="30" spans="1:10" ht="18" customHeight="1">
      <c r="A30" s="20">
        <v>852</v>
      </c>
      <c r="B30" s="20">
        <v>85212</v>
      </c>
      <c r="C30" s="20">
        <v>4110</v>
      </c>
      <c r="D30" s="33" t="s">
        <v>135</v>
      </c>
      <c r="E30" s="20">
        <v>37210</v>
      </c>
      <c r="F30" s="20">
        <f t="shared" si="1"/>
        <v>37210</v>
      </c>
      <c r="G30" s="33" t="s">
        <v>135</v>
      </c>
      <c r="H30" s="20">
        <v>6210</v>
      </c>
      <c r="I30" s="372">
        <v>31000</v>
      </c>
      <c r="J30" s="33" t="s">
        <v>135</v>
      </c>
    </row>
    <row r="31" spans="1:10" ht="18" customHeight="1">
      <c r="A31" s="20">
        <v>852</v>
      </c>
      <c r="B31" s="20">
        <v>85212</v>
      </c>
      <c r="C31" s="20">
        <v>4120</v>
      </c>
      <c r="D31" s="33" t="s">
        <v>135</v>
      </c>
      <c r="E31" s="20">
        <v>850</v>
      </c>
      <c r="F31" s="20">
        <f t="shared" si="1"/>
        <v>850</v>
      </c>
      <c r="G31" s="33" t="s">
        <v>135</v>
      </c>
      <c r="H31" s="20">
        <f>F31</f>
        <v>850</v>
      </c>
      <c r="I31" s="20"/>
      <c r="J31" s="33" t="s">
        <v>135</v>
      </c>
    </row>
    <row r="32" spans="1:10" ht="18" customHeight="1">
      <c r="A32" s="20">
        <v>852</v>
      </c>
      <c r="B32" s="20">
        <v>85212</v>
      </c>
      <c r="C32" s="20">
        <v>4210</v>
      </c>
      <c r="D32" s="33" t="s">
        <v>135</v>
      </c>
      <c r="E32" s="20">
        <v>4000</v>
      </c>
      <c r="F32" s="20">
        <f t="shared" si="1"/>
        <v>4000</v>
      </c>
      <c r="G32" s="33" t="s">
        <v>135</v>
      </c>
      <c r="H32" s="33" t="s">
        <v>135</v>
      </c>
      <c r="I32" s="33" t="s">
        <v>135</v>
      </c>
      <c r="J32" s="33" t="s">
        <v>135</v>
      </c>
    </row>
    <row r="33" spans="1:10" ht="18" customHeight="1">
      <c r="A33" s="20">
        <v>852</v>
      </c>
      <c r="B33" s="20">
        <v>85212</v>
      </c>
      <c r="C33" s="20">
        <v>4260</v>
      </c>
      <c r="D33" s="33" t="s">
        <v>135</v>
      </c>
      <c r="E33" s="20">
        <v>1000</v>
      </c>
      <c r="F33" s="20">
        <f t="shared" si="1"/>
        <v>1000</v>
      </c>
      <c r="G33" s="33" t="s">
        <v>135</v>
      </c>
      <c r="H33" s="33" t="s">
        <v>135</v>
      </c>
      <c r="I33" s="33" t="s">
        <v>135</v>
      </c>
      <c r="J33" s="33" t="s">
        <v>135</v>
      </c>
    </row>
    <row r="34" spans="1:10" ht="18" customHeight="1">
      <c r="A34" s="20">
        <v>852</v>
      </c>
      <c r="B34" s="20">
        <v>85212</v>
      </c>
      <c r="C34" s="20">
        <v>4270</v>
      </c>
      <c r="D34" s="33" t="s">
        <v>135</v>
      </c>
      <c r="E34" s="20">
        <v>1000</v>
      </c>
      <c r="F34" s="20">
        <f t="shared" si="1"/>
        <v>1000</v>
      </c>
      <c r="G34" s="33" t="s">
        <v>135</v>
      </c>
      <c r="H34" s="33" t="s">
        <v>135</v>
      </c>
      <c r="I34" s="33" t="s">
        <v>135</v>
      </c>
      <c r="J34" s="33" t="s">
        <v>135</v>
      </c>
    </row>
    <row r="35" spans="1:10" ht="18" customHeight="1">
      <c r="A35" s="20">
        <v>852</v>
      </c>
      <c r="B35" s="20">
        <v>85212</v>
      </c>
      <c r="C35" s="20">
        <v>4300</v>
      </c>
      <c r="D35" s="33" t="s">
        <v>135</v>
      </c>
      <c r="E35" s="20">
        <v>8995</v>
      </c>
      <c r="F35" s="20">
        <f t="shared" si="1"/>
        <v>8995</v>
      </c>
      <c r="G35" s="33" t="s">
        <v>135</v>
      </c>
      <c r="H35" s="33" t="s">
        <v>135</v>
      </c>
      <c r="I35" s="33" t="s">
        <v>135</v>
      </c>
      <c r="J35" s="33" t="s">
        <v>135</v>
      </c>
    </row>
    <row r="36" spans="1:10" ht="18" customHeight="1">
      <c r="A36" s="20">
        <v>852</v>
      </c>
      <c r="B36" s="20">
        <v>85212</v>
      </c>
      <c r="C36" s="20">
        <v>4370</v>
      </c>
      <c r="D36" s="33" t="s">
        <v>135</v>
      </c>
      <c r="E36" s="20">
        <v>2500</v>
      </c>
      <c r="F36" s="20">
        <f t="shared" si="1"/>
        <v>2500</v>
      </c>
      <c r="G36" s="33" t="s">
        <v>135</v>
      </c>
      <c r="H36" s="33" t="s">
        <v>135</v>
      </c>
      <c r="I36" s="33" t="s">
        <v>135</v>
      </c>
      <c r="J36" s="33" t="s">
        <v>135</v>
      </c>
    </row>
    <row r="37" spans="1:10" ht="18" customHeight="1">
      <c r="A37" s="20">
        <v>852</v>
      </c>
      <c r="B37" s="20">
        <v>85212</v>
      </c>
      <c r="C37" s="20">
        <v>4410</v>
      </c>
      <c r="D37" s="33" t="s">
        <v>135</v>
      </c>
      <c r="E37" s="20">
        <v>500</v>
      </c>
      <c r="F37" s="20">
        <f t="shared" si="1"/>
        <v>500</v>
      </c>
      <c r="G37" s="33" t="s">
        <v>135</v>
      </c>
      <c r="H37" s="33" t="s">
        <v>135</v>
      </c>
      <c r="I37" s="33" t="s">
        <v>135</v>
      </c>
      <c r="J37" s="33" t="s">
        <v>135</v>
      </c>
    </row>
    <row r="38" spans="1:10" ht="18" customHeight="1">
      <c r="A38" s="20">
        <v>852</v>
      </c>
      <c r="B38" s="20">
        <v>85212</v>
      </c>
      <c r="C38" s="20">
        <v>4440</v>
      </c>
      <c r="D38" s="33" t="s">
        <v>135</v>
      </c>
      <c r="E38" s="20">
        <v>1605</v>
      </c>
      <c r="F38" s="20">
        <f t="shared" si="1"/>
        <v>1605</v>
      </c>
      <c r="G38" s="33" t="s">
        <v>135</v>
      </c>
      <c r="H38" s="383">
        <v>1605</v>
      </c>
      <c r="I38" s="33" t="s">
        <v>135</v>
      </c>
      <c r="J38" s="33" t="s">
        <v>135</v>
      </c>
    </row>
    <row r="39" spans="1:10" ht="18" customHeight="1">
      <c r="A39" s="20">
        <v>852</v>
      </c>
      <c r="B39" s="20">
        <v>85212</v>
      </c>
      <c r="C39" s="20">
        <v>4700</v>
      </c>
      <c r="D39" s="33" t="s">
        <v>135</v>
      </c>
      <c r="E39" s="20">
        <v>800</v>
      </c>
      <c r="F39" s="20">
        <f t="shared" si="1"/>
        <v>800</v>
      </c>
      <c r="G39" s="33" t="s">
        <v>135</v>
      </c>
      <c r="H39" s="33" t="s">
        <v>135</v>
      </c>
      <c r="I39" s="33" t="s">
        <v>135</v>
      </c>
      <c r="J39" s="33" t="s">
        <v>135</v>
      </c>
    </row>
    <row r="40" spans="1:10" ht="18" customHeight="1">
      <c r="A40" s="20">
        <v>852</v>
      </c>
      <c r="B40" s="20">
        <v>85212</v>
      </c>
      <c r="C40" s="20">
        <v>4740</v>
      </c>
      <c r="D40" s="33" t="s">
        <v>135</v>
      </c>
      <c r="E40" s="20">
        <v>3000</v>
      </c>
      <c r="F40" s="20">
        <f t="shared" si="1"/>
        <v>3000</v>
      </c>
      <c r="G40" s="33" t="s">
        <v>135</v>
      </c>
      <c r="H40" s="33" t="s">
        <v>135</v>
      </c>
      <c r="I40" s="33" t="s">
        <v>135</v>
      </c>
      <c r="J40" s="33" t="s">
        <v>135</v>
      </c>
    </row>
    <row r="41" spans="1:10" ht="18" customHeight="1">
      <c r="A41" s="20">
        <v>852</v>
      </c>
      <c r="B41" s="20">
        <v>85213</v>
      </c>
      <c r="C41" s="20">
        <v>2010</v>
      </c>
      <c r="D41" s="20">
        <v>18000</v>
      </c>
      <c r="E41" s="33" t="s">
        <v>135</v>
      </c>
      <c r="F41" s="33" t="s">
        <v>135</v>
      </c>
      <c r="G41" s="33" t="s">
        <v>135</v>
      </c>
      <c r="H41" s="33" t="s">
        <v>135</v>
      </c>
      <c r="I41" s="33" t="s">
        <v>135</v>
      </c>
      <c r="J41" s="33" t="s">
        <v>135</v>
      </c>
    </row>
    <row r="42" spans="1:10" ht="18" customHeight="1">
      <c r="A42" s="20">
        <v>852</v>
      </c>
      <c r="B42" s="20">
        <v>85213</v>
      </c>
      <c r="C42" s="20">
        <v>4130</v>
      </c>
      <c r="D42" s="33" t="s">
        <v>135</v>
      </c>
      <c r="E42" s="20">
        <v>18000</v>
      </c>
      <c r="F42" s="20">
        <v>18000</v>
      </c>
      <c r="G42" s="33" t="s">
        <v>135</v>
      </c>
      <c r="H42" s="33" t="s">
        <v>135</v>
      </c>
      <c r="I42" s="372">
        <v>18000</v>
      </c>
      <c r="J42" s="33" t="s">
        <v>135</v>
      </c>
    </row>
    <row r="43" spans="1:10" ht="18" customHeight="1">
      <c r="A43" s="20">
        <v>852</v>
      </c>
      <c r="B43" s="20">
        <v>85214</v>
      </c>
      <c r="C43" s="20">
        <v>2010</v>
      </c>
      <c r="D43" s="20">
        <v>146000</v>
      </c>
      <c r="E43" s="33" t="s">
        <v>135</v>
      </c>
      <c r="F43" s="33" t="s">
        <v>135</v>
      </c>
      <c r="G43" s="33" t="s">
        <v>135</v>
      </c>
      <c r="H43" s="33" t="s">
        <v>135</v>
      </c>
      <c r="I43" s="33" t="s">
        <v>135</v>
      </c>
      <c r="J43" s="33" t="s">
        <v>135</v>
      </c>
    </row>
    <row r="44" spans="1:10" ht="18" customHeight="1">
      <c r="A44" s="20">
        <v>852</v>
      </c>
      <c r="B44" s="20">
        <v>85214</v>
      </c>
      <c r="C44" s="20">
        <v>3110</v>
      </c>
      <c r="D44" s="33" t="s">
        <v>135</v>
      </c>
      <c r="E44" s="20">
        <v>146000</v>
      </c>
      <c r="F44" s="20">
        <v>146000</v>
      </c>
      <c r="G44" s="33" t="s">
        <v>135</v>
      </c>
      <c r="H44" s="33" t="s">
        <v>135</v>
      </c>
      <c r="I44" s="20">
        <v>146000</v>
      </c>
      <c r="J44" s="33" t="s">
        <v>135</v>
      </c>
    </row>
    <row r="45" spans="1:10" ht="18" customHeight="1">
      <c r="A45" s="444" t="s">
        <v>99</v>
      </c>
      <c r="B45" s="445"/>
      <c r="C45" s="446"/>
      <c r="D45" s="61">
        <f aca="true" t="shared" si="2" ref="D45:J45">SUM(D7:D44)</f>
        <v>2391876</v>
      </c>
      <c r="E45" s="61">
        <f t="shared" si="2"/>
        <v>2391876</v>
      </c>
      <c r="F45" s="61">
        <f t="shared" si="2"/>
        <v>2391876</v>
      </c>
      <c r="G45" s="61">
        <f t="shared" si="2"/>
        <v>73135</v>
      </c>
      <c r="H45" s="61">
        <f t="shared" si="2"/>
        <v>16063</v>
      </c>
      <c r="I45" s="61">
        <f t="shared" si="2"/>
        <v>2261140</v>
      </c>
      <c r="J45" s="61">
        <f t="shared" si="2"/>
        <v>0</v>
      </c>
    </row>
    <row r="47" ht="12.75">
      <c r="A47" s="56"/>
    </row>
  </sheetData>
  <mergeCells count="11">
    <mergeCell ref="A45:C45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14" bottom="0.3937007874015748" header="0.5118110236220472" footer="0.5118110236220472"/>
  <pageSetup fitToHeight="2" horizontalDpi="300" verticalDpi="300" orientation="landscape" paperSize="9" scale="99" r:id="rId1"/>
  <headerFooter alignWithMargins="0">
    <oddHeader>&amp;RZałącznik Nr &amp;A
do Uchwały Nr III/15/2006 Rady Gminy Widuchowa
z dnia 28 grudnia 2006 r.</oddHeader>
  </headerFooter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18"/>
  <sheetViews>
    <sheetView view="pageBreakPreview" zoomScaleSheetLayoutView="100" workbookViewId="0" topLeftCell="A1">
      <selection activeCell="G12" sqref="G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443" t="s">
        <v>123</v>
      </c>
      <c r="B1" s="443"/>
      <c r="C1" s="443"/>
      <c r="D1" s="443"/>
      <c r="E1" s="443"/>
      <c r="F1" s="443"/>
      <c r="G1" s="443"/>
      <c r="H1" s="443"/>
      <c r="I1" s="443"/>
      <c r="J1" s="443"/>
    </row>
    <row r="3" ht="12.75">
      <c r="J3" s="49" t="s">
        <v>41</v>
      </c>
    </row>
    <row r="4" spans="1:79" ht="20.25" customHeight="1">
      <c r="A4" s="438" t="s">
        <v>2</v>
      </c>
      <c r="B4" s="440" t="s">
        <v>3</v>
      </c>
      <c r="C4" s="440" t="s">
        <v>103</v>
      </c>
      <c r="D4" s="439" t="s">
        <v>92</v>
      </c>
      <c r="E4" s="439" t="s">
        <v>109</v>
      </c>
      <c r="F4" s="439" t="s">
        <v>83</v>
      </c>
      <c r="G4" s="439"/>
      <c r="H4" s="439"/>
      <c r="I4" s="439"/>
      <c r="J4" s="439"/>
      <c r="BX4" s="1"/>
      <c r="BY4" s="1"/>
      <c r="BZ4" s="1"/>
      <c r="CA4" s="1"/>
    </row>
    <row r="5" spans="1:79" ht="18" customHeight="1">
      <c r="A5" s="438"/>
      <c r="B5" s="441"/>
      <c r="C5" s="441"/>
      <c r="D5" s="438"/>
      <c r="E5" s="439"/>
      <c r="F5" s="439" t="s">
        <v>90</v>
      </c>
      <c r="G5" s="439" t="s">
        <v>6</v>
      </c>
      <c r="H5" s="439"/>
      <c r="I5" s="439"/>
      <c r="J5" s="439" t="s">
        <v>91</v>
      </c>
      <c r="BX5" s="1"/>
      <c r="BY5" s="1"/>
      <c r="BZ5" s="1"/>
      <c r="CA5" s="1"/>
    </row>
    <row r="6" spans="1:79" ht="69" customHeight="1">
      <c r="A6" s="438"/>
      <c r="B6" s="442"/>
      <c r="C6" s="442"/>
      <c r="D6" s="438"/>
      <c r="E6" s="439"/>
      <c r="F6" s="439"/>
      <c r="G6" s="16" t="s">
        <v>87</v>
      </c>
      <c r="H6" s="16" t="s">
        <v>88</v>
      </c>
      <c r="I6" s="16" t="s">
        <v>89</v>
      </c>
      <c r="J6" s="439"/>
      <c r="BX6" s="1"/>
      <c r="BY6" s="1"/>
      <c r="BZ6" s="1"/>
      <c r="CA6" s="1"/>
    </row>
    <row r="7" spans="1:7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1"/>
      <c r="BY7" s="1"/>
      <c r="BZ7" s="1"/>
      <c r="CA7" s="1"/>
    </row>
    <row r="8" spans="1:79" ht="19.5" customHeight="1">
      <c r="A8" s="19">
        <v>750</v>
      </c>
      <c r="B8" s="19">
        <v>75020</v>
      </c>
      <c r="C8" s="19">
        <v>2320</v>
      </c>
      <c r="D8" s="19">
        <v>8800</v>
      </c>
      <c r="E8" s="32" t="s">
        <v>135</v>
      </c>
      <c r="F8" s="32" t="s">
        <v>135</v>
      </c>
      <c r="G8" s="32" t="s">
        <v>135</v>
      </c>
      <c r="H8" s="32" t="s">
        <v>135</v>
      </c>
      <c r="I8" s="32" t="s">
        <v>135</v>
      </c>
      <c r="J8" s="32" t="s">
        <v>135</v>
      </c>
      <c r="BX8" s="1"/>
      <c r="BY8" s="1"/>
      <c r="BZ8" s="1"/>
      <c r="CA8" s="1"/>
    </row>
    <row r="9" spans="1:79" ht="19.5" customHeight="1">
      <c r="A9" s="20">
        <v>750</v>
      </c>
      <c r="B9" s="20">
        <v>75020</v>
      </c>
      <c r="C9" s="20">
        <v>4010</v>
      </c>
      <c r="D9" s="33" t="s">
        <v>135</v>
      </c>
      <c r="E9" s="20">
        <f>F9</f>
        <v>4620</v>
      </c>
      <c r="F9" s="20">
        <v>4620</v>
      </c>
      <c r="G9" s="20">
        <v>4620</v>
      </c>
      <c r="H9" s="33" t="s">
        <v>135</v>
      </c>
      <c r="I9" s="33" t="s">
        <v>135</v>
      </c>
      <c r="J9" s="33" t="s">
        <v>135</v>
      </c>
      <c r="BX9" s="1"/>
      <c r="BY9" s="1"/>
      <c r="BZ9" s="1"/>
      <c r="CA9" s="1"/>
    </row>
    <row r="10" spans="1:79" ht="19.5" customHeight="1">
      <c r="A10" s="20">
        <v>750</v>
      </c>
      <c r="B10" s="20">
        <v>75020</v>
      </c>
      <c r="C10" s="20">
        <v>4110</v>
      </c>
      <c r="D10" s="33" t="s">
        <v>135</v>
      </c>
      <c r="E10" s="20">
        <v>796</v>
      </c>
      <c r="F10" s="20">
        <v>796</v>
      </c>
      <c r="G10" s="33" t="s">
        <v>135</v>
      </c>
      <c r="H10" s="20">
        <v>796</v>
      </c>
      <c r="I10" s="33" t="s">
        <v>135</v>
      </c>
      <c r="J10" s="33" t="s">
        <v>135</v>
      </c>
      <c r="BX10" s="1"/>
      <c r="BY10" s="1"/>
      <c r="BZ10" s="1"/>
      <c r="CA10" s="1"/>
    </row>
    <row r="11" spans="1:79" ht="19.5" customHeight="1">
      <c r="A11" s="20">
        <v>750</v>
      </c>
      <c r="B11" s="20">
        <v>75020</v>
      </c>
      <c r="C11" s="20">
        <v>4120</v>
      </c>
      <c r="D11" s="33" t="s">
        <v>135</v>
      </c>
      <c r="E11" s="20">
        <f>F11</f>
        <v>114</v>
      </c>
      <c r="F11" s="20">
        <v>114</v>
      </c>
      <c r="G11" s="33" t="s">
        <v>135</v>
      </c>
      <c r="H11" s="20">
        <v>114</v>
      </c>
      <c r="I11" s="33" t="s">
        <v>135</v>
      </c>
      <c r="J11" s="33" t="s">
        <v>135</v>
      </c>
      <c r="BX11" s="1"/>
      <c r="BY11" s="1"/>
      <c r="BZ11" s="1"/>
      <c r="CA11" s="1"/>
    </row>
    <row r="12" spans="1:79" ht="19.5" customHeight="1">
      <c r="A12" s="20">
        <v>750</v>
      </c>
      <c r="B12" s="20">
        <v>75020</v>
      </c>
      <c r="C12" s="20">
        <v>4210</v>
      </c>
      <c r="D12" s="33" t="s">
        <v>135</v>
      </c>
      <c r="E12" s="20">
        <f>F12</f>
        <v>1300</v>
      </c>
      <c r="F12" s="20">
        <v>1300</v>
      </c>
      <c r="G12" s="33" t="s">
        <v>135</v>
      </c>
      <c r="H12" s="33" t="s">
        <v>135</v>
      </c>
      <c r="I12" s="33" t="s">
        <v>135</v>
      </c>
      <c r="J12" s="33" t="s">
        <v>135</v>
      </c>
      <c r="BX12" s="1"/>
      <c r="BY12" s="1"/>
      <c r="BZ12" s="1"/>
      <c r="CA12" s="1"/>
    </row>
    <row r="13" spans="1:79" ht="19.5" customHeight="1">
      <c r="A13" s="20">
        <v>750</v>
      </c>
      <c r="B13" s="20">
        <v>75020</v>
      </c>
      <c r="C13" s="20">
        <v>4300</v>
      </c>
      <c r="D13" s="33" t="s">
        <v>135</v>
      </c>
      <c r="E13" s="20">
        <v>1970</v>
      </c>
      <c r="F13" s="20">
        <v>1970</v>
      </c>
      <c r="G13" s="33" t="s">
        <v>135</v>
      </c>
      <c r="H13" s="33" t="s">
        <v>135</v>
      </c>
      <c r="I13" s="33" t="s">
        <v>135</v>
      </c>
      <c r="J13" s="33" t="s">
        <v>135</v>
      </c>
      <c r="BX13" s="1"/>
      <c r="BY13" s="1"/>
      <c r="BZ13" s="1"/>
      <c r="CA13" s="1"/>
    </row>
    <row r="14" spans="1:79" ht="19.5" customHeight="1">
      <c r="A14" s="20">
        <v>851</v>
      </c>
      <c r="B14" s="20">
        <v>85149</v>
      </c>
      <c r="C14" s="20">
        <v>2310</v>
      </c>
      <c r="D14" s="33" t="s">
        <v>135</v>
      </c>
      <c r="E14" s="20">
        <v>22228</v>
      </c>
      <c r="F14" s="20">
        <v>22228</v>
      </c>
      <c r="G14" s="33" t="s">
        <v>135</v>
      </c>
      <c r="H14" s="33" t="s">
        <v>135</v>
      </c>
      <c r="I14" s="20">
        <v>22228</v>
      </c>
      <c r="J14" s="33" t="s">
        <v>135</v>
      </c>
      <c r="BX14" s="1"/>
      <c r="BY14" s="1"/>
      <c r="BZ14" s="1"/>
      <c r="CA14" s="1"/>
    </row>
    <row r="15" spans="1:79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BX15" s="1"/>
      <c r="BY15" s="1"/>
      <c r="BZ15" s="1"/>
      <c r="CA15" s="1"/>
    </row>
    <row r="16" spans="1:79" ht="24.75" customHeight="1">
      <c r="A16" s="444" t="s">
        <v>99</v>
      </c>
      <c r="B16" s="445"/>
      <c r="C16" s="446"/>
      <c r="D16" s="61">
        <f aca="true" t="shared" si="0" ref="D16:J16">SUM(D8:D15)</f>
        <v>8800</v>
      </c>
      <c r="E16" s="61">
        <f t="shared" si="0"/>
        <v>31028</v>
      </c>
      <c r="F16" s="61">
        <f t="shared" si="0"/>
        <v>31028</v>
      </c>
      <c r="G16" s="61">
        <f t="shared" si="0"/>
        <v>4620</v>
      </c>
      <c r="H16" s="61">
        <f t="shared" si="0"/>
        <v>910</v>
      </c>
      <c r="I16" s="61">
        <f t="shared" si="0"/>
        <v>22228</v>
      </c>
      <c r="J16" s="61">
        <f t="shared" si="0"/>
        <v>0</v>
      </c>
      <c r="BX16" s="1"/>
      <c r="BY16" s="1"/>
      <c r="BZ16" s="1"/>
      <c r="CA16" s="1"/>
    </row>
    <row r="18" ht="12.75">
      <c r="A18" s="56"/>
    </row>
  </sheetData>
  <mergeCells count="11">
    <mergeCell ref="F5:F6"/>
    <mergeCell ref="G5:I5"/>
    <mergeCell ref="J5:J6"/>
    <mergeCell ref="A16:C1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Nr III/15/2006 Rady Gminy Widuchowa
z dnia 28 grudnia 2006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4.75390625" style="0" customWidth="1"/>
    <col min="2" max="2" width="38.375" style="0" customWidth="1"/>
    <col min="3" max="3" width="14.125" style="0" customWidth="1"/>
    <col min="4" max="4" width="10.00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2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48" t="s">
        <v>126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6.5">
      <c r="A2" s="448"/>
      <c r="B2" s="448"/>
      <c r="C2" s="448"/>
      <c r="D2" s="448"/>
      <c r="E2" s="448"/>
      <c r="F2" s="448"/>
      <c r="G2" s="448"/>
      <c r="H2" s="448"/>
      <c r="I2" s="448"/>
      <c r="J2" s="44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0" t="s">
        <v>41</v>
      </c>
    </row>
    <row r="5" spans="1:11" ht="15" customHeight="1">
      <c r="A5" s="438" t="s">
        <v>63</v>
      </c>
      <c r="B5" s="438" t="s">
        <v>0</v>
      </c>
      <c r="C5" s="439" t="s">
        <v>67</v>
      </c>
      <c r="D5" s="449" t="s">
        <v>77</v>
      </c>
      <c r="E5" s="450"/>
      <c r="F5" s="450"/>
      <c r="G5" s="451"/>
      <c r="H5" s="439" t="s">
        <v>8</v>
      </c>
      <c r="I5" s="439"/>
      <c r="J5" s="439" t="s">
        <v>69</v>
      </c>
      <c r="K5" s="439" t="s">
        <v>113</v>
      </c>
    </row>
    <row r="6" spans="1:11" ht="15" customHeight="1">
      <c r="A6" s="438"/>
      <c r="B6" s="438"/>
      <c r="C6" s="439"/>
      <c r="D6" s="439" t="s">
        <v>7</v>
      </c>
      <c r="E6" s="454" t="s">
        <v>6</v>
      </c>
      <c r="F6" s="455"/>
      <c r="G6" s="456"/>
      <c r="H6" s="439" t="s">
        <v>7</v>
      </c>
      <c r="I6" s="439" t="s">
        <v>68</v>
      </c>
      <c r="J6" s="439"/>
      <c r="K6" s="439"/>
    </row>
    <row r="7" spans="1:11" ht="18" customHeight="1">
      <c r="A7" s="438"/>
      <c r="B7" s="438"/>
      <c r="C7" s="439"/>
      <c r="D7" s="439"/>
      <c r="E7" s="452" t="s">
        <v>421</v>
      </c>
      <c r="F7" s="454" t="s">
        <v>6</v>
      </c>
      <c r="G7" s="456"/>
      <c r="H7" s="439"/>
      <c r="I7" s="439"/>
      <c r="J7" s="439"/>
      <c r="K7" s="439"/>
    </row>
    <row r="8" spans="1:11" ht="42" customHeight="1">
      <c r="A8" s="438"/>
      <c r="B8" s="438"/>
      <c r="C8" s="439"/>
      <c r="D8" s="439"/>
      <c r="E8" s="453"/>
      <c r="F8" s="57" t="s">
        <v>112</v>
      </c>
      <c r="G8" s="57" t="s">
        <v>111</v>
      </c>
      <c r="H8" s="439"/>
      <c r="I8" s="439"/>
      <c r="J8" s="439"/>
      <c r="K8" s="439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19.5" customHeight="1">
      <c r="A10" s="32" t="s">
        <v>10</v>
      </c>
      <c r="B10" s="19" t="s">
        <v>11</v>
      </c>
      <c r="C10" s="19">
        <f>SUM(C12:C13)</f>
        <v>109538</v>
      </c>
      <c r="D10" s="19">
        <f aca="true" t="shared" si="0" ref="D10:J10">SUM(D12:D13)</f>
        <v>1671349</v>
      </c>
      <c r="E10" s="19">
        <f t="shared" si="0"/>
        <v>390482</v>
      </c>
      <c r="F10" s="19">
        <f t="shared" si="0"/>
        <v>15000</v>
      </c>
      <c r="G10" s="19">
        <f t="shared" si="0"/>
        <v>0</v>
      </c>
      <c r="H10" s="19">
        <f t="shared" si="0"/>
        <v>1698686</v>
      </c>
      <c r="I10" s="19">
        <f t="shared" si="0"/>
        <v>0</v>
      </c>
      <c r="J10" s="19">
        <f t="shared" si="0"/>
        <v>82201</v>
      </c>
      <c r="K10" s="32" t="s">
        <v>48</v>
      </c>
    </row>
    <row r="11" spans="1:11" ht="19.5" customHeight="1">
      <c r="A11" s="33"/>
      <c r="B11" s="34" t="s">
        <v>83</v>
      </c>
      <c r="C11" s="20"/>
      <c r="D11" s="20"/>
      <c r="E11" s="20"/>
      <c r="F11" s="20"/>
      <c r="G11" s="20"/>
      <c r="H11" s="20"/>
      <c r="I11" s="20"/>
      <c r="J11" s="20"/>
      <c r="K11" s="33"/>
    </row>
    <row r="12" spans="1:13" ht="19.5" customHeight="1">
      <c r="A12" s="33"/>
      <c r="B12" s="59" t="s">
        <v>124</v>
      </c>
      <c r="C12" s="20">
        <v>70738</v>
      </c>
      <c r="D12" s="20">
        <v>1190200</v>
      </c>
      <c r="E12" s="20">
        <v>15000</v>
      </c>
      <c r="F12" s="20">
        <v>15000</v>
      </c>
      <c r="G12" s="20">
        <v>0</v>
      </c>
      <c r="H12" s="20">
        <v>1203737</v>
      </c>
      <c r="I12" s="20">
        <v>0</v>
      </c>
      <c r="J12" s="20">
        <v>57201</v>
      </c>
      <c r="K12" s="33" t="s">
        <v>48</v>
      </c>
      <c r="M12">
        <f>C12+D12-H12-J12</f>
        <v>0</v>
      </c>
    </row>
    <row r="13" spans="1:11" ht="19.5" customHeight="1">
      <c r="A13" s="33"/>
      <c r="B13" s="59" t="s">
        <v>125</v>
      </c>
      <c r="C13" s="20">
        <v>38800</v>
      </c>
      <c r="D13" s="20">
        <v>481149</v>
      </c>
      <c r="E13" s="20">
        <v>375482</v>
      </c>
      <c r="F13" s="20">
        <v>0</v>
      </c>
      <c r="G13" s="20">
        <v>0</v>
      </c>
      <c r="H13" s="20">
        <v>494949</v>
      </c>
      <c r="I13" s="20">
        <v>0</v>
      </c>
      <c r="J13" s="20">
        <v>25000</v>
      </c>
      <c r="K13" s="33" t="s">
        <v>48</v>
      </c>
    </row>
    <row r="14" spans="1:11" s="50" customFormat="1" ht="19.5" customHeight="1">
      <c r="A14" s="447" t="s">
        <v>99</v>
      </c>
      <c r="B14" s="447"/>
      <c r="C14" s="51">
        <f>SUM(C10)</f>
        <v>109538</v>
      </c>
      <c r="D14" s="51">
        <f aca="true" t="shared" si="1" ref="D14:J14">SUM(D10)</f>
        <v>1671349</v>
      </c>
      <c r="E14" s="51">
        <f t="shared" si="1"/>
        <v>390482</v>
      </c>
      <c r="F14" s="51">
        <f t="shared" si="1"/>
        <v>15000</v>
      </c>
      <c r="G14" s="51">
        <f t="shared" si="1"/>
        <v>0</v>
      </c>
      <c r="H14" s="51">
        <f t="shared" si="1"/>
        <v>1698686</v>
      </c>
      <c r="I14" s="51">
        <f t="shared" si="1"/>
        <v>0</v>
      </c>
      <c r="J14" s="51">
        <f t="shared" si="1"/>
        <v>82201</v>
      </c>
      <c r="K14" s="52" t="s">
        <v>127</v>
      </c>
    </row>
    <row r="15" ht="4.5" customHeight="1"/>
    <row r="16" ht="12.75" customHeight="1">
      <c r="A16" s="58"/>
    </row>
    <row r="17" ht="12.75">
      <c r="A17" s="58"/>
    </row>
    <row r="18" ht="12.75">
      <c r="A18" s="58"/>
    </row>
    <row r="19" ht="12.75">
      <c r="A19" s="58"/>
    </row>
  </sheetData>
  <mergeCells count="16">
    <mergeCell ref="E6:G6"/>
    <mergeCell ref="F7:G7"/>
    <mergeCell ref="K5:K8"/>
    <mergeCell ref="H6:H8"/>
    <mergeCell ref="I6:I8"/>
    <mergeCell ref="J5:J8"/>
    <mergeCell ref="A14:B14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  <headerFooter alignWithMargins="0">
    <oddHeader>&amp;R&amp;9Załącznik Nr &amp;A
do Uchwały Nr III/15/2006 Rady Gminy Widuchowa
z dnia  28 grudnia 2006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37" t="s">
        <v>80</v>
      </c>
      <c r="B1" s="437"/>
      <c r="C1" s="437"/>
      <c r="D1" s="437"/>
      <c r="E1" s="437"/>
      <c r="F1" s="437"/>
      <c r="G1" s="437"/>
    </row>
    <row r="2" spans="5:7" ht="19.5" customHeight="1">
      <c r="E2" s="7"/>
      <c r="F2" s="7"/>
      <c r="G2" s="7"/>
    </row>
    <row r="3" spans="5:7" ht="19.5" customHeight="1">
      <c r="E3" s="1"/>
      <c r="F3" s="1"/>
      <c r="G3" s="12" t="s">
        <v>41</v>
      </c>
    </row>
    <row r="4" spans="1:7" ht="19.5" customHeight="1">
      <c r="A4" s="438" t="s">
        <v>63</v>
      </c>
      <c r="B4" s="438" t="s">
        <v>2</v>
      </c>
      <c r="C4" s="438" t="s">
        <v>3</v>
      </c>
      <c r="D4" s="440" t="s">
        <v>105</v>
      </c>
      <c r="E4" s="439" t="s">
        <v>78</v>
      </c>
      <c r="F4" s="439" t="s">
        <v>79</v>
      </c>
      <c r="G4" s="439" t="s">
        <v>42</v>
      </c>
    </row>
    <row r="5" spans="1:7" ht="19.5" customHeight="1">
      <c r="A5" s="438"/>
      <c r="B5" s="438"/>
      <c r="C5" s="438"/>
      <c r="D5" s="441"/>
      <c r="E5" s="439"/>
      <c r="F5" s="439"/>
      <c r="G5" s="439"/>
    </row>
    <row r="6" spans="1:7" ht="19.5" customHeight="1">
      <c r="A6" s="438"/>
      <c r="B6" s="438"/>
      <c r="C6" s="438"/>
      <c r="D6" s="442"/>
      <c r="E6" s="439"/>
      <c r="F6" s="439"/>
      <c r="G6" s="439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s="363" customFormat="1" ht="52.5" customHeight="1">
      <c r="A8" s="364">
        <v>1</v>
      </c>
      <c r="B8" s="364">
        <v>900</v>
      </c>
      <c r="C8" s="364">
        <v>90002</v>
      </c>
      <c r="D8" s="364">
        <v>2650</v>
      </c>
      <c r="E8" s="365" t="s">
        <v>384</v>
      </c>
      <c r="F8" s="366" t="s">
        <v>385</v>
      </c>
      <c r="G8" s="364">
        <v>15000</v>
      </c>
    </row>
    <row r="9" spans="1:7" s="1" customFormat="1" ht="30" customHeight="1">
      <c r="A9" s="457" t="s">
        <v>99</v>
      </c>
      <c r="B9" s="458"/>
      <c r="C9" s="458"/>
      <c r="D9" s="458"/>
      <c r="E9" s="459"/>
      <c r="F9" s="24"/>
      <c r="G9" s="24">
        <f>SUM(G8)</f>
        <v>15000</v>
      </c>
    </row>
    <row r="11" ht="12.75">
      <c r="A11" s="56"/>
    </row>
  </sheetData>
  <mergeCells count="9">
    <mergeCell ref="A9:E9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III/15/2006 Rady Gminy Widuchowa
z dnia 28 grudnia 2006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31" t="s">
        <v>114</v>
      </c>
      <c r="B1" s="431"/>
      <c r="C1" s="431"/>
      <c r="D1" s="431"/>
      <c r="E1" s="431"/>
      <c r="F1" s="431"/>
    </row>
    <row r="2" spans="5:6" ht="19.5" customHeight="1">
      <c r="E2" s="7"/>
      <c r="F2" s="7"/>
    </row>
    <row r="3" ht="19.5" customHeight="1">
      <c r="F3" s="12" t="s">
        <v>41</v>
      </c>
    </row>
    <row r="4" spans="1:6" ht="19.5" customHeight="1">
      <c r="A4" s="15" t="s">
        <v>63</v>
      </c>
      <c r="B4" s="15" t="s">
        <v>2</v>
      </c>
      <c r="C4" s="15" t="s">
        <v>3</v>
      </c>
      <c r="D4" s="15" t="s">
        <v>4</v>
      </c>
      <c r="E4" s="15" t="s">
        <v>45</v>
      </c>
      <c r="F4" s="15" t="s">
        <v>44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6">
        <v>1</v>
      </c>
      <c r="B6" s="26">
        <v>801</v>
      </c>
      <c r="C6" s="26">
        <v>80104</v>
      </c>
      <c r="D6" s="26">
        <v>2510</v>
      </c>
      <c r="E6" s="26" t="s">
        <v>129</v>
      </c>
      <c r="F6" s="26">
        <v>375482</v>
      </c>
    </row>
    <row r="7" spans="1:6" ht="30" customHeight="1">
      <c r="A7" s="60">
        <v>2</v>
      </c>
      <c r="B7" s="60">
        <v>921</v>
      </c>
      <c r="C7" s="60">
        <v>92116</v>
      </c>
      <c r="D7" s="60">
        <v>2480</v>
      </c>
      <c r="E7" s="60" t="s">
        <v>128</v>
      </c>
      <c r="F7" s="60">
        <v>140000</v>
      </c>
    </row>
    <row r="8" spans="1:6" ht="30" customHeight="1">
      <c r="A8" s="457" t="s">
        <v>99</v>
      </c>
      <c r="B8" s="458"/>
      <c r="C8" s="458"/>
      <c r="D8" s="458"/>
      <c r="E8" s="459"/>
      <c r="F8" s="24">
        <f>SUM(F6:F7)</f>
        <v>515482</v>
      </c>
    </row>
    <row r="10" ht="12.75">
      <c r="A10" s="58" t="s">
        <v>115</v>
      </c>
    </row>
    <row r="11" ht="12.75">
      <c r="A11" s="56" t="s">
        <v>116</v>
      </c>
    </row>
    <row r="13" ht="12.75">
      <c r="A13" s="56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Nr III/15/2006 Rady Gminy Widuchowa
z dnia 28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Widuchowa</cp:lastModifiedBy>
  <cp:lastPrinted>2007-01-02T12:14:54Z</cp:lastPrinted>
  <dcterms:created xsi:type="dcterms:W3CDTF">1998-12-09T13:02:10Z</dcterms:created>
  <dcterms:modified xsi:type="dcterms:W3CDTF">2007-01-02T12:18:59Z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