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6525" activeTab="10"/>
  </bookViews>
  <sheets>
    <sheet name="1" sheetId="2" r:id="rId1"/>
    <sheet name="2" sheetId="12" r:id="rId2"/>
    <sheet name="3" sheetId="14" r:id="rId3"/>
    <sheet name="4" sheetId="22" r:id="rId4"/>
    <sheet name="5" sheetId="44" r:id="rId5"/>
    <sheet name="6" sheetId="50" r:id="rId6"/>
    <sheet name="7" sheetId="7" r:id="rId7"/>
    <sheet name="8" sheetId="18" r:id="rId8"/>
    <sheet name="9" sheetId="23" r:id="rId9"/>
    <sheet name="10" sheetId="47" r:id="rId10"/>
    <sheet name="11" sheetId="24" r:id="rId11"/>
  </sheets>
  <definedNames>
    <definedName name="_xlnm.Print_Area" localSheetId="0">'1'!$A$1:$G$146</definedName>
    <definedName name="_xlnm.Print_Area" localSheetId="1">'2'!$A$1:$R$438</definedName>
    <definedName name="_xlnm.Print_Area" localSheetId="2">'3'!$A$1:$D$24</definedName>
    <definedName name="_xlnm.Print_Area" localSheetId="3">'4'!$A$1:$L$28</definedName>
    <definedName name="_xlnm.Print_Area" localSheetId="4">'5'!$A$1:$L$15</definedName>
    <definedName name="_xlnm.Print_Area" localSheetId="5">'6'!$A$1:$G$12</definedName>
    <definedName name="_xlnm.Print_Area" localSheetId="6">'7'!$A$1:$J$14</definedName>
    <definedName name="_xlnm.Print_Area" localSheetId="7">'8'!$A$1:$G$12</definedName>
    <definedName name="_xlnm.Print_Titles" localSheetId="0">'1'!$4:$5</definedName>
    <definedName name="_xlnm.Print_Titles" localSheetId="1">'2'!$4:$7</definedName>
    <definedName name="_xlnm.Print_Titles" localSheetId="3">'4'!$3:$6</definedName>
  </definedNames>
  <calcPr calcId="125725"/>
</workbook>
</file>

<file path=xl/calcChain.xml><?xml version="1.0" encoding="utf-8"?>
<calcChain xmlns="http://schemas.openxmlformats.org/spreadsheetml/2006/main">
  <c r="O429" i="12"/>
  <c r="P429"/>
  <c r="Q429"/>
  <c r="R429"/>
  <c r="F429" i="14" l="1"/>
  <c r="G429"/>
  <c r="H429"/>
  <c r="I429"/>
  <c r="J429"/>
  <c r="K429"/>
  <c r="L429"/>
  <c r="M429"/>
  <c r="N429"/>
  <c r="O429"/>
  <c r="P429"/>
  <c r="Q429"/>
  <c r="R429"/>
  <c r="F429" i="44"/>
  <c r="G429"/>
  <c r="H429"/>
  <c r="I429"/>
  <c r="J429"/>
  <c r="K429"/>
  <c r="L429"/>
  <c r="M429"/>
  <c r="N429"/>
  <c r="O429"/>
  <c r="P429"/>
  <c r="Q429"/>
  <c r="R429"/>
  <c r="F429" i="50"/>
  <c r="G429"/>
  <c r="H429"/>
  <c r="I429"/>
  <c r="J429"/>
  <c r="K429"/>
  <c r="L429"/>
  <c r="M429"/>
  <c r="N429"/>
  <c r="O429"/>
  <c r="P429"/>
  <c r="Q429"/>
  <c r="R429"/>
  <c r="F429" i="7"/>
  <c r="G429"/>
  <c r="H429"/>
  <c r="I429"/>
  <c r="J429"/>
  <c r="K429"/>
  <c r="L429"/>
  <c r="M429"/>
  <c r="N429"/>
  <c r="O429"/>
  <c r="P429"/>
  <c r="Q429"/>
  <c r="R429"/>
  <c r="E429" i="14"/>
  <c r="E429" i="44"/>
  <c r="E429" i="50"/>
  <c r="E429" i="7"/>
  <c r="E437" i="14"/>
  <c r="E437" i="44"/>
  <c r="E437" i="50"/>
  <c r="E437" i="7"/>
  <c r="F435" i="12"/>
  <c r="E435" s="1"/>
  <c r="I15" i="44"/>
  <c r="D13" i="2" l="1"/>
  <c r="D15" s="1"/>
  <c r="D35" s="1"/>
  <c r="N400" i="12" l="1"/>
  <c r="O400"/>
  <c r="E403" l="1"/>
  <c r="F54" l="1"/>
  <c r="N244"/>
  <c r="G353"/>
  <c r="H353"/>
  <c r="I353"/>
  <c r="J353"/>
  <c r="K353"/>
  <c r="L353"/>
  <c r="M353"/>
  <c r="O353"/>
  <c r="P353"/>
  <c r="Q353"/>
  <c r="R353"/>
  <c r="E355"/>
  <c r="N41"/>
  <c r="N39"/>
  <c r="D12" i="18"/>
  <c r="E12"/>
  <c r="F12"/>
  <c r="G12"/>
  <c r="C12"/>
  <c r="J14" i="7"/>
  <c r="D12"/>
  <c r="E12"/>
  <c r="F12"/>
  <c r="G12"/>
  <c r="H12"/>
  <c r="I12"/>
  <c r="J12"/>
  <c r="C12"/>
  <c r="I28" i="22"/>
  <c r="J28"/>
  <c r="K28"/>
  <c r="L28"/>
  <c r="F23"/>
  <c r="E23" s="1"/>
  <c r="F24"/>
  <c r="E24" s="1"/>
  <c r="F25"/>
  <c r="E25" s="1"/>
  <c r="F20"/>
  <c r="E20"/>
  <c r="F400" i="12"/>
  <c r="G400"/>
  <c r="H400"/>
  <c r="I400"/>
  <c r="J400"/>
  <c r="K400"/>
  <c r="L400"/>
  <c r="M400"/>
  <c r="P400"/>
  <c r="Q400"/>
  <c r="R400"/>
  <c r="E402"/>
  <c r="E401"/>
  <c r="F12" i="50"/>
  <c r="G12"/>
  <c r="E12"/>
  <c r="N359" i="12"/>
  <c r="N357"/>
  <c r="P112"/>
  <c r="Q112"/>
  <c r="R112"/>
  <c r="O112"/>
  <c r="H112"/>
  <c r="I112"/>
  <c r="J112"/>
  <c r="K112"/>
  <c r="L112"/>
  <c r="M112"/>
  <c r="N113"/>
  <c r="E113" s="1"/>
  <c r="E400" l="1"/>
  <c r="N367"/>
  <c r="N366" s="1"/>
  <c r="F367"/>
  <c r="W366"/>
  <c r="U366"/>
  <c r="T366"/>
  <c r="R366"/>
  <c r="Q366"/>
  <c r="P366"/>
  <c r="O366"/>
  <c r="M366"/>
  <c r="L366"/>
  <c r="K366"/>
  <c r="J366"/>
  <c r="I366"/>
  <c r="H366"/>
  <c r="G366"/>
  <c r="N365"/>
  <c r="N364" s="1"/>
  <c r="F365"/>
  <c r="F364" s="1"/>
  <c r="W364"/>
  <c r="U364"/>
  <c r="T364"/>
  <c r="R364"/>
  <c r="Q364"/>
  <c r="P364"/>
  <c r="O364"/>
  <c r="M364"/>
  <c r="M360" s="1"/>
  <c r="L364"/>
  <c r="L360" s="1"/>
  <c r="K364"/>
  <c r="K360" s="1"/>
  <c r="J364"/>
  <c r="J360" s="1"/>
  <c r="I364"/>
  <c r="H364"/>
  <c r="G364"/>
  <c r="F134" i="2"/>
  <c r="G134"/>
  <c r="E134"/>
  <c r="H135"/>
  <c r="H134" s="1"/>
  <c r="F132"/>
  <c r="G132"/>
  <c r="E132"/>
  <c r="F32"/>
  <c r="G32"/>
  <c r="E32"/>
  <c r="H35"/>
  <c r="H15"/>
  <c r="G14"/>
  <c r="F14"/>
  <c r="E14"/>
  <c r="V50" i="12"/>
  <c r="V68"/>
  <c r="F82"/>
  <c r="G82"/>
  <c r="H82"/>
  <c r="I82"/>
  <c r="J82"/>
  <c r="K82"/>
  <c r="L82"/>
  <c r="M82"/>
  <c r="N82"/>
  <c r="O82"/>
  <c r="P82"/>
  <c r="Q82"/>
  <c r="R82"/>
  <c r="J87"/>
  <c r="K87"/>
  <c r="O153"/>
  <c r="P153"/>
  <c r="Q153"/>
  <c r="R153"/>
  <c r="O418"/>
  <c r="P418"/>
  <c r="Q418"/>
  <c r="R418"/>
  <c r="S418"/>
  <c r="T418"/>
  <c r="U418"/>
  <c r="V418"/>
  <c r="W418"/>
  <c r="F152"/>
  <c r="E152" s="1"/>
  <c r="F151"/>
  <c r="E151" s="1"/>
  <c r="F150"/>
  <c r="E150" s="1"/>
  <c r="F149"/>
  <c r="E149" s="1"/>
  <c r="F148"/>
  <c r="E148" s="1"/>
  <c r="F147"/>
  <c r="E147" s="1"/>
  <c r="F146"/>
  <c r="E146" s="1"/>
  <c r="F145"/>
  <c r="E145" s="1"/>
  <c r="F144"/>
  <c r="E144" s="1"/>
  <c r="F143"/>
  <c r="E143" s="1"/>
  <c r="F142"/>
  <c r="E142" s="1"/>
  <c r="F141"/>
  <c r="E141" s="1"/>
  <c r="F140"/>
  <c r="E140" s="1"/>
  <c r="F139"/>
  <c r="E139" s="1"/>
  <c r="F138"/>
  <c r="E138" s="1"/>
  <c r="F137"/>
  <c r="E137" s="1"/>
  <c r="F136"/>
  <c r="E136" s="1"/>
  <c r="F75"/>
  <c r="F74"/>
  <c r="F73"/>
  <c r="F72"/>
  <c r="F71"/>
  <c r="F70"/>
  <c r="J378"/>
  <c r="K378"/>
  <c r="J413"/>
  <c r="K413"/>
  <c r="L413"/>
  <c r="M413"/>
  <c r="N413"/>
  <c r="O413"/>
  <c r="P413"/>
  <c r="J410"/>
  <c r="K410"/>
  <c r="L410"/>
  <c r="M410"/>
  <c r="N410"/>
  <c r="O410"/>
  <c r="P410"/>
  <c r="Q410"/>
  <c r="R410"/>
  <c r="H407"/>
  <c r="I407"/>
  <c r="J407"/>
  <c r="K407"/>
  <c r="L407"/>
  <c r="M407"/>
  <c r="S61"/>
  <c r="G426"/>
  <c r="H426"/>
  <c r="H421" s="1"/>
  <c r="I426"/>
  <c r="I421" s="1"/>
  <c r="J426"/>
  <c r="J421" s="1"/>
  <c r="K426"/>
  <c r="K421" s="1"/>
  <c r="L426"/>
  <c r="M426"/>
  <c r="N426"/>
  <c r="N421" s="1"/>
  <c r="O426"/>
  <c r="O421" s="1"/>
  <c r="P426"/>
  <c r="P421" s="1"/>
  <c r="Q426"/>
  <c r="Q421" s="1"/>
  <c r="R426"/>
  <c r="R421" s="1"/>
  <c r="F427"/>
  <c r="E427" s="1"/>
  <c r="F424"/>
  <c r="E424" s="1"/>
  <c r="S424" s="1"/>
  <c r="F425"/>
  <c r="E425" s="1"/>
  <c r="S425" s="1"/>
  <c r="F422"/>
  <c r="E367" l="1"/>
  <c r="E366" s="1"/>
  <c r="E365"/>
  <c r="E364" s="1"/>
  <c r="S364" s="1"/>
  <c r="Q420"/>
  <c r="O420"/>
  <c r="R420"/>
  <c r="P420"/>
  <c r="F366"/>
  <c r="H14" i="2"/>
  <c r="F426" i="12"/>
  <c r="E422"/>
  <c r="S422" s="1"/>
  <c r="O362"/>
  <c r="O360" s="1"/>
  <c r="P362"/>
  <c r="P360" s="1"/>
  <c r="Q362"/>
  <c r="Q360" s="1"/>
  <c r="R362"/>
  <c r="R360" s="1"/>
  <c r="O368"/>
  <c r="P368"/>
  <c r="Q368"/>
  <c r="R368"/>
  <c r="O378"/>
  <c r="P378"/>
  <c r="Q378"/>
  <c r="R378"/>
  <c r="O385"/>
  <c r="P385"/>
  <c r="Q385"/>
  <c r="R385"/>
  <c r="O389"/>
  <c r="P389"/>
  <c r="Q389"/>
  <c r="R389"/>
  <c r="T353"/>
  <c r="U353"/>
  <c r="V353"/>
  <c r="W353"/>
  <c r="G348"/>
  <c r="G347" s="1"/>
  <c r="H348"/>
  <c r="H347" s="1"/>
  <c r="I348"/>
  <c r="I347" s="1"/>
  <c r="J348"/>
  <c r="J347" s="1"/>
  <c r="K348"/>
  <c r="K347" s="1"/>
  <c r="L348"/>
  <c r="L347" s="1"/>
  <c r="M348"/>
  <c r="M347" s="1"/>
  <c r="N348"/>
  <c r="N347" s="1"/>
  <c r="O348"/>
  <c r="O347" s="1"/>
  <c r="P348"/>
  <c r="P347" s="1"/>
  <c r="Q348"/>
  <c r="Q347" s="1"/>
  <c r="R348"/>
  <c r="R347" s="1"/>
  <c r="F349"/>
  <c r="E349" s="1"/>
  <c r="O337"/>
  <c r="P337"/>
  <c r="Q337"/>
  <c r="R337"/>
  <c r="S337"/>
  <c r="T337"/>
  <c r="U337"/>
  <c r="V337"/>
  <c r="W337"/>
  <c r="O340"/>
  <c r="O339" s="1"/>
  <c r="P340"/>
  <c r="P339" s="1"/>
  <c r="Q340"/>
  <c r="Q339" s="1"/>
  <c r="R340"/>
  <c r="R339" s="1"/>
  <c r="T340"/>
  <c r="T339" s="1"/>
  <c r="U340"/>
  <c r="U339" s="1"/>
  <c r="V340"/>
  <c r="V339" s="1"/>
  <c r="W340"/>
  <c r="W339" s="1"/>
  <c r="Q330"/>
  <c r="R330"/>
  <c r="O310"/>
  <c r="P310"/>
  <c r="Q310"/>
  <c r="R310"/>
  <c r="O312"/>
  <c r="P312"/>
  <c r="Q312"/>
  <c r="R312"/>
  <c r="O314"/>
  <c r="P314"/>
  <c r="Q314"/>
  <c r="R314"/>
  <c r="L304"/>
  <c r="M304"/>
  <c r="N304"/>
  <c r="O304"/>
  <c r="P304"/>
  <c r="Q304"/>
  <c r="R304"/>
  <c r="L291"/>
  <c r="M291"/>
  <c r="N291"/>
  <c r="O291"/>
  <c r="P291"/>
  <c r="Q291"/>
  <c r="R291"/>
  <c r="J300"/>
  <c r="K300"/>
  <c r="L300"/>
  <c r="M300"/>
  <c r="N300"/>
  <c r="O300"/>
  <c r="P300"/>
  <c r="Q300"/>
  <c r="R300"/>
  <c r="N288"/>
  <c r="O288"/>
  <c r="P288"/>
  <c r="Q288"/>
  <c r="R288"/>
  <c r="S288"/>
  <c r="T288"/>
  <c r="U288"/>
  <c r="V288"/>
  <c r="W288"/>
  <c r="J278"/>
  <c r="K278"/>
  <c r="L278"/>
  <c r="M278"/>
  <c r="N278"/>
  <c r="O278"/>
  <c r="P278"/>
  <c r="Q278"/>
  <c r="R278"/>
  <c r="J285"/>
  <c r="K285"/>
  <c r="L285"/>
  <c r="M285"/>
  <c r="N285"/>
  <c r="O285"/>
  <c r="P285"/>
  <c r="Q285"/>
  <c r="R285"/>
  <c r="O275"/>
  <c r="P275"/>
  <c r="Q275"/>
  <c r="R275"/>
  <c r="F272"/>
  <c r="G272"/>
  <c r="H272"/>
  <c r="I272"/>
  <c r="J272"/>
  <c r="K272"/>
  <c r="L272"/>
  <c r="M272"/>
  <c r="N272"/>
  <c r="O272"/>
  <c r="P272"/>
  <c r="Q272"/>
  <c r="R272"/>
  <c r="G268"/>
  <c r="H268"/>
  <c r="I268"/>
  <c r="J268"/>
  <c r="K268"/>
  <c r="L268"/>
  <c r="M268"/>
  <c r="N268"/>
  <c r="O268"/>
  <c r="P268"/>
  <c r="Q268"/>
  <c r="R268"/>
  <c r="T268"/>
  <c r="U268"/>
  <c r="V268"/>
  <c r="W268"/>
  <c r="G263"/>
  <c r="H263"/>
  <c r="I263"/>
  <c r="J263"/>
  <c r="K263"/>
  <c r="L263"/>
  <c r="M263"/>
  <c r="N263"/>
  <c r="O263"/>
  <c r="P263"/>
  <c r="Q263"/>
  <c r="R263"/>
  <c r="G245"/>
  <c r="H245"/>
  <c r="I245"/>
  <c r="J245"/>
  <c r="K245"/>
  <c r="L245"/>
  <c r="M245"/>
  <c r="N245"/>
  <c r="O245"/>
  <c r="P245"/>
  <c r="Q245"/>
  <c r="R245"/>
  <c r="T245"/>
  <c r="U245"/>
  <c r="V245"/>
  <c r="W245"/>
  <c r="G203"/>
  <c r="H203"/>
  <c r="I203"/>
  <c r="J203"/>
  <c r="K203"/>
  <c r="L203"/>
  <c r="M203"/>
  <c r="O203"/>
  <c r="P203"/>
  <c r="Q203"/>
  <c r="R203"/>
  <c r="F162"/>
  <c r="F159" s="1"/>
  <c r="G162"/>
  <c r="H162"/>
  <c r="H159" s="1"/>
  <c r="I162"/>
  <c r="I159" s="1"/>
  <c r="J162"/>
  <c r="J159" s="1"/>
  <c r="K162"/>
  <c r="K159" s="1"/>
  <c r="L162"/>
  <c r="L159" s="1"/>
  <c r="M162"/>
  <c r="M159" s="1"/>
  <c r="N162"/>
  <c r="N159" s="1"/>
  <c r="O162"/>
  <c r="O159" s="1"/>
  <c r="P162"/>
  <c r="P159" s="1"/>
  <c r="Q162"/>
  <c r="Q159" s="1"/>
  <c r="R162"/>
  <c r="R159" s="1"/>
  <c r="G159"/>
  <c r="O168"/>
  <c r="P168"/>
  <c r="P167" s="1"/>
  <c r="Q168"/>
  <c r="Q167" s="1"/>
  <c r="R168"/>
  <c r="R167" s="1"/>
  <c r="O167"/>
  <c r="F157"/>
  <c r="G157"/>
  <c r="H157"/>
  <c r="I157"/>
  <c r="J157"/>
  <c r="K157"/>
  <c r="L157"/>
  <c r="M157"/>
  <c r="N157"/>
  <c r="O157"/>
  <c r="P157"/>
  <c r="Q157"/>
  <c r="R157"/>
  <c r="T157"/>
  <c r="U157"/>
  <c r="V157"/>
  <c r="W157"/>
  <c r="F135"/>
  <c r="G135"/>
  <c r="H135"/>
  <c r="I135"/>
  <c r="J135"/>
  <c r="K135"/>
  <c r="L135"/>
  <c r="M135"/>
  <c r="N135"/>
  <c r="O135"/>
  <c r="P135"/>
  <c r="P132" s="1"/>
  <c r="Q135"/>
  <c r="R135"/>
  <c r="R132" s="1"/>
  <c r="E135"/>
  <c r="S152"/>
  <c r="F76"/>
  <c r="G76"/>
  <c r="H76"/>
  <c r="I76"/>
  <c r="J76"/>
  <c r="K76"/>
  <c r="L76"/>
  <c r="M76"/>
  <c r="N76"/>
  <c r="O76"/>
  <c r="P76"/>
  <c r="Q76"/>
  <c r="R76"/>
  <c r="N75"/>
  <c r="E75" s="1"/>
  <c r="N74"/>
  <c r="E74" s="1"/>
  <c r="N73"/>
  <c r="E73" s="1"/>
  <c r="N72"/>
  <c r="E72" s="1"/>
  <c r="N71"/>
  <c r="E71" s="1"/>
  <c r="N70"/>
  <c r="E70" s="1"/>
  <c r="F69"/>
  <c r="G69"/>
  <c r="H69"/>
  <c r="I69"/>
  <c r="J69"/>
  <c r="K69"/>
  <c r="L69"/>
  <c r="M69"/>
  <c r="O69"/>
  <c r="P69"/>
  <c r="Q69"/>
  <c r="R69"/>
  <c r="G63"/>
  <c r="H63"/>
  <c r="I63"/>
  <c r="J63"/>
  <c r="K63"/>
  <c r="L63"/>
  <c r="M63"/>
  <c r="O63"/>
  <c r="P63"/>
  <c r="Q63"/>
  <c r="R63"/>
  <c r="N65"/>
  <c r="N64"/>
  <c r="F66"/>
  <c r="G66"/>
  <c r="H66"/>
  <c r="H62" s="1"/>
  <c r="I66"/>
  <c r="J66"/>
  <c r="J62" s="1"/>
  <c r="K66"/>
  <c r="L66"/>
  <c r="L62" s="1"/>
  <c r="M66"/>
  <c r="O66"/>
  <c r="P66"/>
  <c r="P62" s="1"/>
  <c r="Q66"/>
  <c r="R66"/>
  <c r="R62" s="1"/>
  <c r="T66"/>
  <c r="U66"/>
  <c r="V66"/>
  <c r="W66"/>
  <c r="N67"/>
  <c r="N66" s="1"/>
  <c r="F58"/>
  <c r="F59"/>
  <c r="F60"/>
  <c r="F57"/>
  <c r="G56"/>
  <c r="G51" s="1"/>
  <c r="G50" s="1"/>
  <c r="H56"/>
  <c r="H51" s="1"/>
  <c r="H50" s="1"/>
  <c r="I56"/>
  <c r="I51" s="1"/>
  <c r="I50" s="1"/>
  <c r="J56"/>
  <c r="J51" s="1"/>
  <c r="J50" s="1"/>
  <c r="K56"/>
  <c r="K51" s="1"/>
  <c r="K50" s="1"/>
  <c r="L56"/>
  <c r="L51" s="1"/>
  <c r="M56"/>
  <c r="M51" s="1"/>
  <c r="O56"/>
  <c r="O51" s="1"/>
  <c r="O50" s="1"/>
  <c r="P56"/>
  <c r="P51" s="1"/>
  <c r="P50" s="1"/>
  <c r="Q56"/>
  <c r="Q51" s="1"/>
  <c r="Q50" s="1"/>
  <c r="R56"/>
  <c r="R51" s="1"/>
  <c r="R50" s="1"/>
  <c r="T56"/>
  <c r="U56"/>
  <c r="V56"/>
  <c r="W56"/>
  <c r="G46"/>
  <c r="H46"/>
  <c r="I46"/>
  <c r="J46"/>
  <c r="K46"/>
  <c r="L46"/>
  <c r="M46"/>
  <c r="O46"/>
  <c r="P46"/>
  <c r="Q46"/>
  <c r="R46"/>
  <c r="U46"/>
  <c r="V46"/>
  <c r="W46"/>
  <c r="G48"/>
  <c r="H48"/>
  <c r="I48"/>
  <c r="J48"/>
  <c r="K48"/>
  <c r="K42" s="1"/>
  <c r="L48"/>
  <c r="M48"/>
  <c r="O48"/>
  <c r="O42" s="1"/>
  <c r="P48"/>
  <c r="P42" s="1"/>
  <c r="Q48"/>
  <c r="Q42" s="1"/>
  <c r="R48"/>
  <c r="T48"/>
  <c r="V48"/>
  <c r="W48"/>
  <c r="O38"/>
  <c r="P38"/>
  <c r="Q38"/>
  <c r="R38"/>
  <c r="U38"/>
  <c r="V38"/>
  <c r="V37" s="1"/>
  <c r="W38"/>
  <c r="O40"/>
  <c r="P40"/>
  <c r="Q40"/>
  <c r="R40"/>
  <c r="J37"/>
  <c r="K37"/>
  <c r="G14"/>
  <c r="H14"/>
  <c r="I14"/>
  <c r="J14"/>
  <c r="K14"/>
  <c r="L14"/>
  <c r="M14"/>
  <c r="O14"/>
  <c r="P14"/>
  <c r="Q14"/>
  <c r="R14"/>
  <c r="N20"/>
  <c r="G19"/>
  <c r="H19"/>
  <c r="I19"/>
  <c r="J19"/>
  <c r="K19"/>
  <c r="L19"/>
  <c r="M19"/>
  <c r="N19"/>
  <c r="O19"/>
  <c r="P19"/>
  <c r="Q19"/>
  <c r="R19"/>
  <c r="G17"/>
  <c r="H17"/>
  <c r="I17"/>
  <c r="J17"/>
  <c r="K17"/>
  <c r="L17"/>
  <c r="M17"/>
  <c r="O17"/>
  <c r="P17"/>
  <c r="Q17"/>
  <c r="R17"/>
  <c r="U17"/>
  <c r="V17"/>
  <c r="W17"/>
  <c r="N18"/>
  <c r="N17" s="1"/>
  <c r="J21"/>
  <c r="K21"/>
  <c r="L21"/>
  <c r="M21"/>
  <c r="N21"/>
  <c r="O21"/>
  <c r="P21"/>
  <c r="Q21"/>
  <c r="R21"/>
  <c r="F10"/>
  <c r="G10"/>
  <c r="H10"/>
  <c r="I10"/>
  <c r="J10"/>
  <c r="K10"/>
  <c r="L10"/>
  <c r="M10"/>
  <c r="N10"/>
  <c r="O10"/>
  <c r="P10"/>
  <c r="Q10"/>
  <c r="R10"/>
  <c r="G358"/>
  <c r="H358"/>
  <c r="I358"/>
  <c r="J358"/>
  <c r="K358"/>
  <c r="L358"/>
  <c r="M358"/>
  <c r="O358"/>
  <c r="P358"/>
  <c r="Q358"/>
  <c r="R358"/>
  <c r="N358"/>
  <c r="G356"/>
  <c r="H356"/>
  <c r="I356"/>
  <c r="J356"/>
  <c r="K356"/>
  <c r="L356"/>
  <c r="M356"/>
  <c r="O356"/>
  <c r="O352" s="1"/>
  <c r="P356"/>
  <c r="P352" s="1"/>
  <c r="Q356"/>
  <c r="R356"/>
  <c r="N356"/>
  <c r="O116"/>
  <c r="P116"/>
  <c r="Q116"/>
  <c r="R116"/>
  <c r="O114"/>
  <c r="P114"/>
  <c r="Q114"/>
  <c r="R114"/>
  <c r="N117"/>
  <c r="F117"/>
  <c r="W116"/>
  <c r="T116"/>
  <c r="N116"/>
  <c r="M116"/>
  <c r="L116"/>
  <c r="I116"/>
  <c r="H116"/>
  <c r="G116"/>
  <c r="N115"/>
  <c r="T115" s="1"/>
  <c r="T114" s="1"/>
  <c r="F115"/>
  <c r="W114"/>
  <c r="U114"/>
  <c r="M114"/>
  <c r="L114"/>
  <c r="I114"/>
  <c r="H114"/>
  <c r="G114"/>
  <c r="G407"/>
  <c r="O407"/>
  <c r="P407"/>
  <c r="Q407"/>
  <c r="R407"/>
  <c r="F408"/>
  <c r="N408"/>
  <c r="G404"/>
  <c r="H404"/>
  <c r="H394" s="1"/>
  <c r="I404"/>
  <c r="J404"/>
  <c r="J394" s="1"/>
  <c r="K404"/>
  <c r="L404"/>
  <c r="L394" s="1"/>
  <c r="M404"/>
  <c r="O404"/>
  <c r="P404"/>
  <c r="Q404"/>
  <c r="R404"/>
  <c r="F405"/>
  <c r="N405"/>
  <c r="N409"/>
  <c r="U409" s="1"/>
  <c r="U407" s="1"/>
  <c r="F409"/>
  <c r="W407"/>
  <c r="T407"/>
  <c r="N406"/>
  <c r="F406"/>
  <c r="W404"/>
  <c r="U404"/>
  <c r="N49"/>
  <c r="N48" s="1"/>
  <c r="N47"/>
  <c r="N46" s="1"/>
  <c r="U49"/>
  <c r="U48" s="1"/>
  <c r="F49"/>
  <c r="F48" s="1"/>
  <c r="F47"/>
  <c r="F46" s="1"/>
  <c r="N58"/>
  <c r="N59"/>
  <c r="N14"/>
  <c r="F16"/>
  <c r="F14" s="1"/>
  <c r="V14"/>
  <c r="N60"/>
  <c r="N354"/>
  <c r="N353" s="1"/>
  <c r="N221"/>
  <c r="N203" s="1"/>
  <c r="N13"/>
  <c r="N31"/>
  <c r="N32"/>
  <c r="N33"/>
  <c r="N34"/>
  <c r="N35"/>
  <c r="O30"/>
  <c r="O24" s="1"/>
  <c r="O23" s="1"/>
  <c r="P30"/>
  <c r="P24" s="1"/>
  <c r="P23" s="1"/>
  <c r="Q30"/>
  <c r="Q24" s="1"/>
  <c r="Q23" s="1"/>
  <c r="R30"/>
  <c r="R24" s="1"/>
  <c r="R23" s="1"/>
  <c r="F290"/>
  <c r="E290" s="1"/>
  <c r="F289"/>
  <c r="E289" s="1"/>
  <c r="M288"/>
  <c r="L288"/>
  <c r="K288"/>
  <c r="J288"/>
  <c r="I288"/>
  <c r="H288"/>
  <c r="G288"/>
  <c r="F115" i="2"/>
  <c r="E115"/>
  <c r="H117"/>
  <c r="G179" i="12"/>
  <c r="H179"/>
  <c r="I179"/>
  <c r="J179"/>
  <c r="K179"/>
  <c r="L179"/>
  <c r="M179"/>
  <c r="N179"/>
  <c r="O179"/>
  <c r="P179"/>
  <c r="Q179"/>
  <c r="R179"/>
  <c r="F202"/>
  <c r="E202" s="1"/>
  <c r="S202" s="1"/>
  <c r="Q352" l="1"/>
  <c r="L352"/>
  <c r="J352"/>
  <c r="H352"/>
  <c r="N352"/>
  <c r="R352"/>
  <c r="M352"/>
  <c r="K352"/>
  <c r="I352"/>
  <c r="G352"/>
  <c r="W42"/>
  <c r="H42"/>
  <c r="L42"/>
  <c r="J42"/>
  <c r="J36" s="1"/>
  <c r="E60"/>
  <c r="E58"/>
  <c r="R87"/>
  <c r="P87"/>
  <c r="Q87"/>
  <c r="Q68" s="1"/>
  <c r="O87"/>
  <c r="O68" s="1"/>
  <c r="O37"/>
  <c r="M42"/>
  <c r="I42"/>
  <c r="G42"/>
  <c r="R68"/>
  <c r="P68"/>
  <c r="S366"/>
  <c r="Q37"/>
  <c r="Q36" s="1"/>
  <c r="Q132"/>
  <c r="O132"/>
  <c r="O394"/>
  <c r="O393" s="1"/>
  <c r="Q287"/>
  <c r="R42"/>
  <c r="Q394"/>
  <c r="Q393" s="1"/>
  <c r="R394"/>
  <c r="R393" s="1"/>
  <c r="P394"/>
  <c r="P393" s="1"/>
  <c r="M394"/>
  <c r="K394"/>
  <c r="I394"/>
  <c r="G394"/>
  <c r="R274"/>
  <c r="P274"/>
  <c r="E354"/>
  <c r="E353" s="1"/>
  <c r="N63"/>
  <c r="N62" s="1"/>
  <c r="N69"/>
  <c r="R287"/>
  <c r="Q274"/>
  <c r="O274"/>
  <c r="O36"/>
  <c r="V42"/>
  <c r="V36" s="1"/>
  <c r="F56"/>
  <c r="E67"/>
  <c r="Q62"/>
  <c r="O62"/>
  <c r="M62"/>
  <c r="K62"/>
  <c r="I62"/>
  <c r="G62"/>
  <c r="U42"/>
  <c r="K36"/>
  <c r="N42"/>
  <c r="T47"/>
  <c r="R37"/>
  <c r="R36" s="1"/>
  <c r="P37"/>
  <c r="P36" s="1"/>
  <c r="F42"/>
  <c r="E115"/>
  <c r="S115" s="1"/>
  <c r="F116"/>
  <c r="E116" s="1"/>
  <c r="E117"/>
  <c r="S117" s="1"/>
  <c r="O12"/>
  <c r="O9" s="1"/>
  <c r="Q12"/>
  <c r="Q9" s="1"/>
  <c r="L12"/>
  <c r="L9" s="1"/>
  <c r="J12"/>
  <c r="J9" s="1"/>
  <c r="H12"/>
  <c r="R12"/>
  <c r="R9" s="1"/>
  <c r="P12"/>
  <c r="P9" s="1"/>
  <c r="M12"/>
  <c r="M9" s="1"/>
  <c r="K12"/>
  <c r="K9" s="1"/>
  <c r="I12"/>
  <c r="G12"/>
  <c r="N407"/>
  <c r="E406"/>
  <c r="S406" s="1"/>
  <c r="F407"/>
  <c r="E405"/>
  <c r="N404"/>
  <c r="F114"/>
  <c r="N114"/>
  <c r="F404"/>
  <c r="U117"/>
  <c r="U116" s="1"/>
  <c r="E408"/>
  <c r="E409"/>
  <c r="S409" s="1"/>
  <c r="T406"/>
  <c r="T404" s="1"/>
  <c r="E47"/>
  <c r="E49"/>
  <c r="E16"/>
  <c r="E288"/>
  <c r="F288"/>
  <c r="G222"/>
  <c r="G178" s="1"/>
  <c r="H222"/>
  <c r="H178" s="1"/>
  <c r="I222"/>
  <c r="I178" s="1"/>
  <c r="J222"/>
  <c r="J178" s="1"/>
  <c r="K222"/>
  <c r="K178" s="1"/>
  <c r="L222"/>
  <c r="L178" s="1"/>
  <c r="M222"/>
  <c r="M178" s="1"/>
  <c r="N222"/>
  <c r="N178" s="1"/>
  <c r="O222"/>
  <c r="O178" s="1"/>
  <c r="P222"/>
  <c r="P178" s="1"/>
  <c r="Q222"/>
  <c r="Q178" s="1"/>
  <c r="R222"/>
  <c r="R178" s="1"/>
  <c r="F238"/>
  <c r="E238" s="1"/>
  <c r="F236"/>
  <c r="E236" s="1"/>
  <c r="F234"/>
  <c r="E234" s="1"/>
  <c r="F230"/>
  <c r="E230" s="1"/>
  <c r="F244"/>
  <c r="S243"/>
  <c r="F242"/>
  <c r="F241"/>
  <c r="E241" s="1"/>
  <c r="S241" s="1"/>
  <c r="F240"/>
  <c r="F239"/>
  <c r="E239" s="1"/>
  <c r="S239" s="1"/>
  <c r="F237"/>
  <c r="E237" s="1"/>
  <c r="S237" s="1"/>
  <c r="F235"/>
  <c r="F233"/>
  <c r="F232"/>
  <c r="E232" s="1"/>
  <c r="S232" s="1"/>
  <c r="F231"/>
  <c r="F229"/>
  <c r="E229" s="1"/>
  <c r="S229" s="1"/>
  <c r="F228"/>
  <c r="F227"/>
  <c r="E227" s="1"/>
  <c r="S227" s="1"/>
  <c r="F226"/>
  <c r="F225"/>
  <c r="E225" s="1"/>
  <c r="S225" s="1"/>
  <c r="F224"/>
  <c r="F223"/>
  <c r="E223" s="1"/>
  <c r="S223" s="1"/>
  <c r="N57"/>
  <c r="N56" s="1"/>
  <c r="N51" s="1"/>
  <c r="F55"/>
  <c r="E55" s="1"/>
  <c r="S55" s="1"/>
  <c r="F52"/>
  <c r="F175"/>
  <c r="G175"/>
  <c r="H175"/>
  <c r="I175"/>
  <c r="J175"/>
  <c r="K175"/>
  <c r="L175"/>
  <c r="M175"/>
  <c r="N175"/>
  <c r="O175"/>
  <c r="P175"/>
  <c r="Q175"/>
  <c r="R175"/>
  <c r="E175"/>
  <c r="F94" i="2"/>
  <c r="E94"/>
  <c r="F99"/>
  <c r="E99"/>
  <c r="H100"/>
  <c r="H137"/>
  <c r="G136"/>
  <c r="G131" s="1"/>
  <c r="F136"/>
  <c r="F131" s="1"/>
  <c r="E136"/>
  <c r="E131" s="1"/>
  <c r="F431" i="12"/>
  <c r="G431"/>
  <c r="G429" s="1"/>
  <c r="H431"/>
  <c r="H429" s="1"/>
  <c r="I431"/>
  <c r="I429" s="1"/>
  <c r="J431"/>
  <c r="J429" s="1"/>
  <c r="K431"/>
  <c r="K429" s="1"/>
  <c r="L431"/>
  <c r="L429" s="1"/>
  <c r="M431"/>
  <c r="M429" s="1"/>
  <c r="N431"/>
  <c r="N429" s="1"/>
  <c r="E431"/>
  <c r="F168"/>
  <c r="G168"/>
  <c r="H168"/>
  <c r="H167" s="1"/>
  <c r="I168"/>
  <c r="I167" s="1"/>
  <c r="J168"/>
  <c r="J167" s="1"/>
  <c r="K168"/>
  <c r="K167" s="1"/>
  <c r="L168"/>
  <c r="L167" s="1"/>
  <c r="M168"/>
  <c r="M167" s="1"/>
  <c r="N168"/>
  <c r="N167" s="1"/>
  <c r="E168"/>
  <c r="E428"/>
  <c r="I368"/>
  <c r="J368"/>
  <c r="K368"/>
  <c r="L368"/>
  <c r="M368"/>
  <c r="N368"/>
  <c r="J132"/>
  <c r="T135"/>
  <c r="U135"/>
  <c r="V135"/>
  <c r="W135"/>
  <c r="K132"/>
  <c r="G337"/>
  <c r="H337"/>
  <c r="I337"/>
  <c r="J337"/>
  <c r="K337"/>
  <c r="L337"/>
  <c r="M337"/>
  <c r="N337"/>
  <c r="G330"/>
  <c r="H330"/>
  <c r="I330"/>
  <c r="J330"/>
  <c r="K330"/>
  <c r="L330"/>
  <c r="M330"/>
  <c r="N330"/>
  <c r="T330"/>
  <c r="U330"/>
  <c r="V330"/>
  <c r="W330"/>
  <c r="O330"/>
  <c r="O287" s="1"/>
  <c r="P330"/>
  <c r="P287" s="1"/>
  <c r="G314"/>
  <c r="H314"/>
  <c r="I314"/>
  <c r="J314"/>
  <c r="K314"/>
  <c r="L314"/>
  <c r="M314"/>
  <c r="N314"/>
  <c r="G312"/>
  <c r="H312"/>
  <c r="I312"/>
  <c r="J312"/>
  <c r="K312"/>
  <c r="L312"/>
  <c r="M312"/>
  <c r="N312"/>
  <c r="G310"/>
  <c r="H310"/>
  <c r="I310"/>
  <c r="J310"/>
  <c r="K310"/>
  <c r="L310"/>
  <c r="M310"/>
  <c r="N310"/>
  <c r="G304"/>
  <c r="H304"/>
  <c r="I304"/>
  <c r="J304"/>
  <c r="K304"/>
  <c r="G291"/>
  <c r="H291"/>
  <c r="I291"/>
  <c r="J291"/>
  <c r="K291"/>
  <c r="E114" l="1"/>
  <c r="S114" s="1"/>
  <c r="E52"/>
  <c r="N394"/>
  <c r="S116"/>
  <c r="K287"/>
  <c r="J287"/>
  <c r="S47"/>
  <c r="S46" s="1"/>
  <c r="E46"/>
  <c r="T46"/>
  <c r="T42" s="1"/>
  <c r="S49"/>
  <c r="S48" s="1"/>
  <c r="E48"/>
  <c r="E14"/>
  <c r="S14" s="1"/>
  <c r="E404"/>
  <c r="S404" s="1"/>
  <c r="E407"/>
  <c r="S16"/>
  <c r="F222"/>
  <c r="E57"/>
  <c r="S57" s="1"/>
  <c r="S56" s="1"/>
  <c r="E235"/>
  <c r="S235" s="1"/>
  <c r="E244"/>
  <c r="E240"/>
  <c r="S240" s="1"/>
  <c r="E242"/>
  <c r="S242" s="1"/>
  <c r="E224"/>
  <c r="S224" s="1"/>
  <c r="E226"/>
  <c r="S226" s="1"/>
  <c r="E228"/>
  <c r="S228" s="1"/>
  <c r="E231"/>
  <c r="S231" s="1"/>
  <c r="E233"/>
  <c r="S233" s="1"/>
  <c r="H136" i="2"/>
  <c r="U179" i="12"/>
  <c r="V179"/>
  <c r="W179"/>
  <c r="T179"/>
  <c r="U203"/>
  <c r="V203"/>
  <c r="W203"/>
  <c r="T203"/>
  <c r="T357"/>
  <c r="T356" s="1"/>
  <c r="T39"/>
  <c r="T38" s="1"/>
  <c r="U41"/>
  <c r="U40" s="1"/>
  <c r="U37" s="1"/>
  <c r="U36" s="1"/>
  <c r="T18"/>
  <c r="T17" s="1"/>
  <c r="U20"/>
  <c r="U19" s="1"/>
  <c r="U14" s="1"/>
  <c r="G9" i="47"/>
  <c r="F18" i="22"/>
  <c r="E18" s="1"/>
  <c r="F16"/>
  <c r="E16" s="1"/>
  <c r="F10"/>
  <c r="E10" s="1"/>
  <c r="F11"/>
  <c r="E11" s="1"/>
  <c r="F12"/>
  <c r="E12" s="1"/>
  <c r="F13"/>
  <c r="E13" s="1"/>
  <c r="F14"/>
  <c r="E14" s="1"/>
  <c r="F125" i="2"/>
  <c r="G125"/>
  <c r="E125"/>
  <c r="H127"/>
  <c r="F121" i="12"/>
  <c r="G121"/>
  <c r="H121"/>
  <c r="I121"/>
  <c r="J121"/>
  <c r="K121"/>
  <c r="L121"/>
  <c r="M121"/>
  <c r="N121"/>
  <c r="F90"/>
  <c r="E90" s="1"/>
  <c r="S90" s="1"/>
  <c r="F91"/>
  <c r="E91" s="1"/>
  <c r="S91" s="1"/>
  <c r="F92"/>
  <c r="E92" s="1"/>
  <c r="S92" s="1"/>
  <c r="F93"/>
  <c r="E93" s="1"/>
  <c r="S93" s="1"/>
  <c r="F94"/>
  <c r="E94" s="1"/>
  <c r="S94" s="1"/>
  <c r="F95"/>
  <c r="E95" s="1"/>
  <c r="S95" s="1"/>
  <c r="F96"/>
  <c r="E96" s="1"/>
  <c r="S96" s="1"/>
  <c r="F97"/>
  <c r="E97" s="1"/>
  <c r="S97" s="1"/>
  <c r="F98"/>
  <c r="E98" s="1"/>
  <c r="S98" s="1"/>
  <c r="F99"/>
  <c r="E99" s="1"/>
  <c r="S99" s="1"/>
  <c r="F100"/>
  <c r="E100" s="1"/>
  <c r="S100" s="1"/>
  <c r="F101"/>
  <c r="E101" s="1"/>
  <c r="S101" s="1"/>
  <c r="F102"/>
  <c r="E102" s="1"/>
  <c r="S102" s="1"/>
  <c r="F103"/>
  <c r="E103" s="1"/>
  <c r="S103" s="1"/>
  <c r="F104"/>
  <c r="E104" s="1"/>
  <c r="F105"/>
  <c r="E105" s="1"/>
  <c r="S105" s="1"/>
  <c r="F106"/>
  <c r="E106" s="1"/>
  <c r="S106" s="1"/>
  <c r="F107"/>
  <c r="E107" s="1"/>
  <c r="S107" s="1"/>
  <c r="F108"/>
  <c r="E108" s="1"/>
  <c r="S108" s="1"/>
  <c r="F109"/>
  <c r="E109" s="1"/>
  <c r="S109" s="1"/>
  <c r="F110"/>
  <c r="E110" s="1"/>
  <c r="S110" s="1"/>
  <c r="S111"/>
  <c r="F89"/>
  <c r="E89" s="1"/>
  <c r="S89" s="1"/>
  <c r="F88"/>
  <c r="F27"/>
  <c r="E27" s="1"/>
  <c r="G385"/>
  <c r="H385"/>
  <c r="I385"/>
  <c r="J385"/>
  <c r="K385"/>
  <c r="L385"/>
  <c r="M385"/>
  <c r="N385"/>
  <c r="H13" i="2"/>
  <c r="G12"/>
  <c r="G11" s="1"/>
  <c r="F12"/>
  <c r="F11" s="1"/>
  <c r="E12"/>
  <c r="E11" s="1"/>
  <c r="F41" i="12"/>
  <c r="W40"/>
  <c r="W37" s="1"/>
  <c r="W36" s="1"/>
  <c r="T40"/>
  <c r="N40"/>
  <c r="M40"/>
  <c r="L40"/>
  <c r="I40"/>
  <c r="H40"/>
  <c r="G40"/>
  <c r="F39"/>
  <c r="E39" s="1"/>
  <c r="N38"/>
  <c r="M38"/>
  <c r="L38"/>
  <c r="I38"/>
  <c r="H38"/>
  <c r="G38"/>
  <c r="F286"/>
  <c r="E286" s="1"/>
  <c r="F284"/>
  <c r="E284" s="1"/>
  <c r="S284" s="1"/>
  <c r="F283"/>
  <c r="E283" s="1"/>
  <c r="S283" s="1"/>
  <c r="F282"/>
  <c r="E282" s="1"/>
  <c r="S282" s="1"/>
  <c r="F281"/>
  <c r="E281" s="1"/>
  <c r="S281" s="1"/>
  <c r="F280"/>
  <c r="E280" s="1"/>
  <c r="S280" s="1"/>
  <c r="F279"/>
  <c r="E279" s="1"/>
  <c r="F277"/>
  <c r="E277" s="1"/>
  <c r="S277" s="1"/>
  <c r="F276"/>
  <c r="E276" s="1"/>
  <c r="J420"/>
  <c r="K420"/>
  <c r="F423"/>
  <c r="F142" i="2"/>
  <c r="F141" s="1"/>
  <c r="G142"/>
  <c r="G141" s="1"/>
  <c r="E142"/>
  <c r="E141" s="1"/>
  <c r="F437" i="12"/>
  <c r="E437" s="1"/>
  <c r="S437" s="1"/>
  <c r="F436"/>
  <c r="F434"/>
  <c r="E434" s="1"/>
  <c r="S434" s="1"/>
  <c r="S431"/>
  <c r="F430"/>
  <c r="E430" s="1"/>
  <c r="G340"/>
  <c r="G339" s="1"/>
  <c r="H340"/>
  <c r="H339" s="1"/>
  <c r="I340"/>
  <c r="I339" s="1"/>
  <c r="J340"/>
  <c r="K340"/>
  <c r="L340"/>
  <c r="L339" s="1"/>
  <c r="M340"/>
  <c r="M339" s="1"/>
  <c r="N340"/>
  <c r="N339" s="1"/>
  <c r="G30"/>
  <c r="H30"/>
  <c r="I30"/>
  <c r="J30"/>
  <c r="J24" s="1"/>
  <c r="J23" s="1"/>
  <c r="K30"/>
  <c r="K24" s="1"/>
  <c r="K23" s="1"/>
  <c r="L30"/>
  <c r="M30"/>
  <c r="N30"/>
  <c r="F398"/>
  <c r="E398" s="1"/>
  <c r="T348"/>
  <c r="T347" s="1"/>
  <c r="U348"/>
  <c r="U347" s="1"/>
  <c r="V348"/>
  <c r="V347" s="1"/>
  <c r="W348"/>
  <c r="W347" s="1"/>
  <c r="J274"/>
  <c r="K274"/>
  <c r="V274"/>
  <c r="F22"/>
  <c r="E22" s="1"/>
  <c r="S22" s="1"/>
  <c r="S400"/>
  <c r="F399"/>
  <c r="E399" s="1"/>
  <c r="S399" s="1"/>
  <c r="F397"/>
  <c r="E397" s="1"/>
  <c r="F396"/>
  <c r="E396" s="1"/>
  <c r="S396" s="1"/>
  <c r="F395"/>
  <c r="E395" s="1"/>
  <c r="S395" s="1"/>
  <c r="F20"/>
  <c r="F18"/>
  <c r="F13"/>
  <c r="F386"/>
  <c r="F387"/>
  <c r="E387" s="1"/>
  <c r="S67"/>
  <c r="S66" s="1"/>
  <c r="F35"/>
  <c r="E35" s="1"/>
  <c r="S35" s="1"/>
  <c r="F34"/>
  <c r="E34" s="1"/>
  <c r="F33"/>
  <c r="E33" s="1"/>
  <c r="S33" s="1"/>
  <c r="F32"/>
  <c r="E32" s="1"/>
  <c r="S32" s="1"/>
  <c r="F31"/>
  <c r="E31" s="1"/>
  <c r="S31" s="1"/>
  <c r="F392"/>
  <c r="E392" s="1"/>
  <c r="S392" s="1"/>
  <c r="F391"/>
  <c r="E391" s="1"/>
  <c r="S391" s="1"/>
  <c r="F390"/>
  <c r="E390" s="1"/>
  <c r="F388"/>
  <c r="E388" s="1"/>
  <c r="S388" s="1"/>
  <c r="F384"/>
  <c r="E384" s="1"/>
  <c r="S384" s="1"/>
  <c r="F383"/>
  <c r="E383" s="1"/>
  <c r="F382"/>
  <c r="E382" s="1"/>
  <c r="S382" s="1"/>
  <c r="F381"/>
  <c r="E381" s="1"/>
  <c r="S381" s="1"/>
  <c r="F380"/>
  <c r="E380" s="1"/>
  <c r="F379"/>
  <c r="E379" s="1"/>
  <c r="S379" s="1"/>
  <c r="F377"/>
  <c r="E377" s="1"/>
  <c r="F376"/>
  <c r="E376" s="1"/>
  <c r="S376" s="1"/>
  <c r="F375"/>
  <c r="E375" s="1"/>
  <c r="F374"/>
  <c r="E374" s="1"/>
  <c r="S374" s="1"/>
  <c r="F373"/>
  <c r="E373" s="1"/>
  <c r="F372"/>
  <c r="E372" s="1"/>
  <c r="S372" s="1"/>
  <c r="F371"/>
  <c r="E371" s="1"/>
  <c r="F370"/>
  <c r="E370" s="1"/>
  <c r="S370" s="1"/>
  <c r="F369"/>
  <c r="E369" s="1"/>
  <c r="F361"/>
  <c r="F359"/>
  <c r="F357"/>
  <c r="F354"/>
  <c r="F353" s="1"/>
  <c r="F350"/>
  <c r="F346"/>
  <c r="E346" s="1"/>
  <c r="S346" s="1"/>
  <c r="F345"/>
  <c r="E345" s="1"/>
  <c r="S345" s="1"/>
  <c r="F344"/>
  <c r="E344" s="1"/>
  <c r="S344" s="1"/>
  <c r="F343"/>
  <c r="E343" s="1"/>
  <c r="S343" s="1"/>
  <c r="F342"/>
  <c r="E342" s="1"/>
  <c r="S342" s="1"/>
  <c r="F341"/>
  <c r="E341" s="1"/>
  <c r="S341" s="1"/>
  <c r="E54"/>
  <c r="S54" s="1"/>
  <c r="F53"/>
  <c r="E53" s="1"/>
  <c r="F65"/>
  <c r="E65" s="1"/>
  <c r="S65" s="1"/>
  <c r="F64"/>
  <c r="F313"/>
  <c r="E313" s="1"/>
  <c r="W312"/>
  <c r="U312"/>
  <c r="T312"/>
  <c r="F311"/>
  <c r="E311" s="1"/>
  <c r="F338"/>
  <c r="E338" s="1"/>
  <c r="F336"/>
  <c r="E336" s="1"/>
  <c r="S336" s="1"/>
  <c r="F335"/>
  <c r="E335" s="1"/>
  <c r="F334"/>
  <c r="E334" s="1"/>
  <c r="S334" s="1"/>
  <c r="F333"/>
  <c r="E333" s="1"/>
  <c r="F332"/>
  <c r="E332" s="1"/>
  <c r="S332" s="1"/>
  <c r="F331"/>
  <c r="E331" s="1"/>
  <c r="S331" s="1"/>
  <c r="F328"/>
  <c r="E328" s="1"/>
  <c r="F327"/>
  <c r="E327" s="1"/>
  <c r="F326"/>
  <c r="E326" s="1"/>
  <c r="F325"/>
  <c r="E325" s="1"/>
  <c r="F324"/>
  <c r="E324" s="1"/>
  <c r="F323"/>
  <c r="E323" s="1"/>
  <c r="F322"/>
  <c r="E322" s="1"/>
  <c r="F321"/>
  <c r="E321" s="1"/>
  <c r="F320"/>
  <c r="E320" s="1"/>
  <c r="F319"/>
  <c r="E319" s="1"/>
  <c r="F318"/>
  <c r="E318" s="1"/>
  <c r="F317"/>
  <c r="E317" s="1"/>
  <c r="F316"/>
  <c r="E316" s="1"/>
  <c r="F315"/>
  <c r="E315" s="1"/>
  <c r="S315" s="1"/>
  <c r="F308"/>
  <c r="E308" s="1"/>
  <c r="S308" s="1"/>
  <c r="F307"/>
  <c r="E307" s="1"/>
  <c r="S307" s="1"/>
  <c r="F306"/>
  <c r="E306" s="1"/>
  <c r="F303"/>
  <c r="E303" s="1"/>
  <c r="F299"/>
  <c r="E299" s="1"/>
  <c r="S299" s="1"/>
  <c r="F298"/>
  <c r="E298" s="1"/>
  <c r="S298" s="1"/>
  <c r="F297"/>
  <c r="E297" s="1"/>
  <c r="S297" s="1"/>
  <c r="F296"/>
  <c r="E296" s="1"/>
  <c r="S296" s="1"/>
  <c r="F295"/>
  <c r="E295" s="1"/>
  <c r="F294"/>
  <c r="E294" s="1"/>
  <c r="S294" s="1"/>
  <c r="F270"/>
  <c r="E270" s="1"/>
  <c r="S270" s="1"/>
  <c r="F269"/>
  <c r="S220"/>
  <c r="F219"/>
  <c r="F190"/>
  <c r="E190" s="1"/>
  <c r="F262"/>
  <c r="E262" s="1"/>
  <c r="S262" s="1"/>
  <c r="F261"/>
  <c r="E261" s="1"/>
  <c r="S261" s="1"/>
  <c r="F260"/>
  <c r="E260" s="1"/>
  <c r="S260" s="1"/>
  <c r="F258"/>
  <c r="E258" s="1"/>
  <c r="S258" s="1"/>
  <c r="F257"/>
  <c r="E257" s="1"/>
  <c r="S257" s="1"/>
  <c r="F256"/>
  <c r="E256" s="1"/>
  <c r="S256" s="1"/>
  <c r="F255"/>
  <c r="E255" s="1"/>
  <c r="S255" s="1"/>
  <c r="F254"/>
  <c r="E254" s="1"/>
  <c r="S254" s="1"/>
  <c r="F253"/>
  <c r="E253" s="1"/>
  <c r="S253" s="1"/>
  <c r="F252"/>
  <c r="E252" s="1"/>
  <c r="S252" s="1"/>
  <c r="F251"/>
  <c r="E251" s="1"/>
  <c r="S251" s="1"/>
  <c r="F250"/>
  <c r="E250" s="1"/>
  <c r="S250" s="1"/>
  <c r="F249"/>
  <c r="E249" s="1"/>
  <c r="F248"/>
  <c r="E248" s="1"/>
  <c r="S248" s="1"/>
  <c r="F247"/>
  <c r="E247" s="1"/>
  <c r="S247" s="1"/>
  <c r="F246"/>
  <c r="F221"/>
  <c r="F218"/>
  <c r="E218" s="1"/>
  <c r="S218" s="1"/>
  <c r="F217"/>
  <c r="E217" s="1"/>
  <c r="S217" s="1"/>
  <c r="F216"/>
  <c r="E216" s="1"/>
  <c r="S216" s="1"/>
  <c r="F215"/>
  <c r="E215" s="1"/>
  <c r="S215" s="1"/>
  <c r="F214"/>
  <c r="E214" s="1"/>
  <c r="S214" s="1"/>
  <c r="F213"/>
  <c r="E213" s="1"/>
  <c r="S213" s="1"/>
  <c r="F212"/>
  <c r="E212" s="1"/>
  <c r="S212" s="1"/>
  <c r="F211"/>
  <c r="E211" s="1"/>
  <c r="S211" s="1"/>
  <c r="F210"/>
  <c r="E210" s="1"/>
  <c r="S210" s="1"/>
  <c r="F209"/>
  <c r="E209" s="1"/>
  <c r="S209" s="1"/>
  <c r="F208"/>
  <c r="E208" s="1"/>
  <c r="S208" s="1"/>
  <c r="F207"/>
  <c r="E207" s="1"/>
  <c r="F206"/>
  <c r="E206" s="1"/>
  <c r="S206" s="1"/>
  <c r="F205"/>
  <c r="E205" s="1"/>
  <c r="S205" s="1"/>
  <c r="F204"/>
  <c r="E204" s="1"/>
  <c r="S204" s="1"/>
  <c r="F200"/>
  <c r="E200" s="1"/>
  <c r="S200" s="1"/>
  <c r="F199"/>
  <c r="E199" s="1"/>
  <c r="S199" s="1"/>
  <c r="F198"/>
  <c r="E198" s="1"/>
  <c r="S198" s="1"/>
  <c r="F197"/>
  <c r="E197" s="1"/>
  <c r="S197" s="1"/>
  <c r="F195"/>
  <c r="E195" s="1"/>
  <c r="S195" s="1"/>
  <c r="F194"/>
  <c r="E194" s="1"/>
  <c r="S194" s="1"/>
  <c r="F193"/>
  <c r="E193" s="1"/>
  <c r="S193" s="1"/>
  <c r="F192"/>
  <c r="E192" s="1"/>
  <c r="S192" s="1"/>
  <c r="F191"/>
  <c r="E191" s="1"/>
  <c r="S191" s="1"/>
  <c r="F189"/>
  <c r="E189" s="1"/>
  <c r="S189" s="1"/>
  <c r="F188"/>
  <c r="E188" s="1"/>
  <c r="S188" s="1"/>
  <c r="F187"/>
  <c r="E187" s="1"/>
  <c r="S187" s="1"/>
  <c r="F186"/>
  <c r="E186" s="1"/>
  <c r="S186" s="1"/>
  <c r="F185"/>
  <c r="E185" s="1"/>
  <c r="S185" s="1"/>
  <c r="F184"/>
  <c r="E184" s="1"/>
  <c r="S184" s="1"/>
  <c r="F183"/>
  <c r="E183" s="1"/>
  <c r="S183" s="1"/>
  <c r="F182"/>
  <c r="E182" s="1"/>
  <c r="S182" s="1"/>
  <c r="F181"/>
  <c r="E181" s="1"/>
  <c r="F180"/>
  <c r="S142"/>
  <c r="F266"/>
  <c r="E266" s="1"/>
  <c r="S266" s="1"/>
  <c r="F267"/>
  <c r="E267" s="1"/>
  <c r="S267" s="1"/>
  <c r="F265"/>
  <c r="E265" s="1"/>
  <c r="S265" s="1"/>
  <c r="F264"/>
  <c r="H120" i="2"/>
  <c r="G119"/>
  <c r="F119"/>
  <c r="E119"/>
  <c r="G110"/>
  <c r="F110"/>
  <c r="E110"/>
  <c r="H114"/>
  <c r="E106"/>
  <c r="F106"/>
  <c r="L15" i="44"/>
  <c r="V12" i="12"/>
  <c r="H10" i="2"/>
  <c r="H18"/>
  <c r="H19"/>
  <c r="H20"/>
  <c r="H21"/>
  <c r="H22"/>
  <c r="H23"/>
  <c r="H24"/>
  <c r="H27"/>
  <c r="H29"/>
  <c r="H30"/>
  <c r="H31"/>
  <c r="H33"/>
  <c r="H34"/>
  <c r="H37"/>
  <c r="H39"/>
  <c r="H40"/>
  <c r="H42"/>
  <c r="H43"/>
  <c r="H45"/>
  <c r="H46"/>
  <c r="H47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2"/>
  <c r="H73"/>
  <c r="H74"/>
  <c r="H75"/>
  <c r="H76"/>
  <c r="H77"/>
  <c r="H78"/>
  <c r="H80"/>
  <c r="H81"/>
  <c r="H82"/>
  <c r="H85"/>
  <c r="H86"/>
  <c r="H88"/>
  <c r="H90"/>
  <c r="H92"/>
  <c r="H95"/>
  <c r="H96"/>
  <c r="H97"/>
  <c r="H98"/>
  <c r="H102"/>
  <c r="H104"/>
  <c r="H107"/>
  <c r="H108"/>
  <c r="H109"/>
  <c r="H111"/>
  <c r="H112"/>
  <c r="H113"/>
  <c r="H116"/>
  <c r="H118"/>
  <c r="H122"/>
  <c r="H124"/>
  <c r="H126"/>
  <c r="H130"/>
  <c r="H133"/>
  <c r="H140"/>
  <c r="H143"/>
  <c r="H144"/>
  <c r="H145"/>
  <c r="F129"/>
  <c r="F128" s="1"/>
  <c r="G129"/>
  <c r="G128" s="1"/>
  <c r="E129"/>
  <c r="E128" s="1"/>
  <c r="T426" i="12"/>
  <c r="T421" s="1"/>
  <c r="U426"/>
  <c r="U421" s="1"/>
  <c r="V426"/>
  <c r="W426"/>
  <c r="W421" s="1"/>
  <c r="E426"/>
  <c r="V21"/>
  <c r="S11"/>
  <c r="S26"/>
  <c r="S28"/>
  <c r="S29"/>
  <c r="S43"/>
  <c r="S44"/>
  <c r="S45"/>
  <c r="S70"/>
  <c r="S71"/>
  <c r="S72"/>
  <c r="S73"/>
  <c r="S74"/>
  <c r="S75"/>
  <c r="S77"/>
  <c r="S78"/>
  <c r="S79"/>
  <c r="S80"/>
  <c r="S81"/>
  <c r="S83"/>
  <c r="S84"/>
  <c r="S85"/>
  <c r="S86"/>
  <c r="S113"/>
  <c r="S119"/>
  <c r="S120"/>
  <c r="S122"/>
  <c r="S123"/>
  <c r="S124"/>
  <c r="S126"/>
  <c r="S128"/>
  <c r="S129"/>
  <c r="S130"/>
  <c r="S131"/>
  <c r="S134"/>
  <c r="S136"/>
  <c r="S137"/>
  <c r="S138"/>
  <c r="S139"/>
  <c r="S140"/>
  <c r="S141"/>
  <c r="S143"/>
  <c r="S144"/>
  <c r="S145"/>
  <c r="S146"/>
  <c r="S147"/>
  <c r="S148"/>
  <c r="S149"/>
  <c r="S150"/>
  <c r="S151"/>
  <c r="S154"/>
  <c r="S155"/>
  <c r="S156"/>
  <c r="S158"/>
  <c r="S157" s="1"/>
  <c r="S160"/>
  <c r="S161"/>
  <c r="S163"/>
  <c r="S164"/>
  <c r="S165"/>
  <c r="S166"/>
  <c r="S169"/>
  <c r="S174"/>
  <c r="S176"/>
  <c r="S196"/>
  <c r="S201"/>
  <c r="S259"/>
  <c r="S271"/>
  <c r="S273"/>
  <c r="S292"/>
  <c r="S293"/>
  <c r="S301"/>
  <c r="S302"/>
  <c r="S305"/>
  <c r="S309"/>
  <c r="S363"/>
  <c r="S411"/>
  <c r="S412"/>
  <c r="S414"/>
  <c r="S415"/>
  <c r="S416"/>
  <c r="S417"/>
  <c r="S426"/>
  <c r="V394"/>
  <c r="V393" s="1"/>
  <c r="T30"/>
  <c r="U30"/>
  <c r="V30"/>
  <c r="W30"/>
  <c r="T121"/>
  <c r="U121"/>
  <c r="W121"/>
  <c r="E121"/>
  <c r="F413"/>
  <c r="G413"/>
  <c r="H413"/>
  <c r="I413"/>
  <c r="T413"/>
  <c r="U413"/>
  <c r="W413"/>
  <c r="E413"/>
  <c r="G378"/>
  <c r="H378"/>
  <c r="I378"/>
  <c r="L378"/>
  <c r="M378"/>
  <c r="N378"/>
  <c r="T378"/>
  <c r="U378"/>
  <c r="W378"/>
  <c r="T314"/>
  <c r="U314"/>
  <c r="W314"/>
  <c r="T291"/>
  <c r="U291"/>
  <c r="W291"/>
  <c r="E71" i="2"/>
  <c r="G25" i="12"/>
  <c r="H25"/>
  <c r="I25"/>
  <c r="L25"/>
  <c r="L24" s="1"/>
  <c r="L23" s="1"/>
  <c r="M25"/>
  <c r="N25"/>
  <c r="N24" s="1"/>
  <c r="N23" s="1"/>
  <c r="T25"/>
  <c r="U25"/>
  <c r="W25"/>
  <c r="F84" i="2"/>
  <c r="E84"/>
  <c r="E87"/>
  <c r="F87"/>
  <c r="F38"/>
  <c r="F36" s="1"/>
  <c r="E38"/>
  <c r="G36"/>
  <c r="E36"/>
  <c r="F103"/>
  <c r="G103"/>
  <c r="E103"/>
  <c r="E410" i="12"/>
  <c r="E418"/>
  <c r="E10"/>
  <c r="E69"/>
  <c r="E76"/>
  <c r="E82"/>
  <c r="E118"/>
  <c r="E272"/>
  <c r="E173"/>
  <c r="E162"/>
  <c r="E159" s="1"/>
  <c r="F133"/>
  <c r="F153"/>
  <c r="G133"/>
  <c r="G153"/>
  <c r="H133"/>
  <c r="H153"/>
  <c r="I133"/>
  <c r="I153"/>
  <c r="L133"/>
  <c r="L153"/>
  <c r="M133"/>
  <c r="M153"/>
  <c r="N133"/>
  <c r="N153"/>
  <c r="T133"/>
  <c r="T153"/>
  <c r="U133"/>
  <c r="U153"/>
  <c r="W133"/>
  <c r="W153"/>
  <c r="E133"/>
  <c r="E153"/>
  <c r="E157"/>
  <c r="E101" i="2"/>
  <c r="E48"/>
  <c r="E58"/>
  <c r="E44"/>
  <c r="E79"/>
  <c r="E139"/>
  <c r="E138" s="1"/>
  <c r="E121"/>
  <c r="E123"/>
  <c r="E89"/>
  <c r="E91"/>
  <c r="E26"/>
  <c r="E28"/>
  <c r="E17"/>
  <c r="E16" s="1"/>
  <c r="E9"/>
  <c r="E8" s="1"/>
  <c r="E127" i="12"/>
  <c r="E125" s="1"/>
  <c r="E66"/>
  <c r="F444"/>
  <c r="F139" i="2"/>
  <c r="F138" s="1"/>
  <c r="G139"/>
  <c r="G138" s="1"/>
  <c r="G101"/>
  <c r="G99" s="1"/>
  <c r="H99" s="1"/>
  <c r="G106"/>
  <c r="G115"/>
  <c r="G121"/>
  <c r="G84"/>
  <c r="G87"/>
  <c r="G91"/>
  <c r="G44"/>
  <c r="G48"/>
  <c r="G58"/>
  <c r="G71"/>
  <c r="G79"/>
  <c r="G26"/>
  <c r="G28"/>
  <c r="G17"/>
  <c r="G16" s="1"/>
  <c r="G9"/>
  <c r="G8" s="1"/>
  <c r="I65"/>
  <c r="J65" s="1"/>
  <c r="F48"/>
  <c r="F58"/>
  <c r="F71"/>
  <c r="F44"/>
  <c r="F79"/>
  <c r="F101"/>
  <c r="F121"/>
  <c r="F123"/>
  <c r="F89"/>
  <c r="F91"/>
  <c r="F26"/>
  <c r="F28"/>
  <c r="H32"/>
  <c r="F17"/>
  <c r="F16" s="1"/>
  <c r="F9"/>
  <c r="F8" s="1"/>
  <c r="N12" i="12"/>
  <c r="N9" s="1"/>
  <c r="T19"/>
  <c r="T14" s="1"/>
  <c r="W19"/>
  <c r="W14" s="1"/>
  <c r="W222"/>
  <c r="W263"/>
  <c r="W272"/>
  <c r="T285"/>
  <c r="T278"/>
  <c r="T275"/>
  <c r="T222"/>
  <c r="T263"/>
  <c r="T272"/>
  <c r="T175"/>
  <c r="T173"/>
  <c r="T168"/>
  <c r="T167" s="1"/>
  <c r="T10"/>
  <c r="T21"/>
  <c r="T429"/>
  <c r="T410"/>
  <c r="T358"/>
  <c r="T362"/>
  <c r="T360" s="1"/>
  <c r="T368"/>
  <c r="T385"/>
  <c r="T389"/>
  <c r="T300"/>
  <c r="T304"/>
  <c r="T310"/>
  <c r="T162"/>
  <c r="T159" s="1"/>
  <c r="T127"/>
  <c r="T125" s="1"/>
  <c r="T69"/>
  <c r="T76"/>
  <c r="T82"/>
  <c r="T112"/>
  <c r="T87" s="1"/>
  <c r="T118"/>
  <c r="T63"/>
  <c r="T51"/>
  <c r="T50" s="1"/>
  <c r="U285"/>
  <c r="U278"/>
  <c r="U275"/>
  <c r="U175"/>
  <c r="U173"/>
  <c r="U168"/>
  <c r="U167" s="1"/>
  <c r="U10"/>
  <c r="U21"/>
  <c r="U429"/>
  <c r="U410"/>
  <c r="U356"/>
  <c r="U358"/>
  <c r="U362"/>
  <c r="U360" s="1"/>
  <c r="U368"/>
  <c r="U385"/>
  <c r="U389"/>
  <c r="U300"/>
  <c r="U304"/>
  <c r="U310"/>
  <c r="U222"/>
  <c r="U263"/>
  <c r="U272"/>
  <c r="U162"/>
  <c r="U159" s="1"/>
  <c r="U127"/>
  <c r="U125" s="1"/>
  <c r="U69"/>
  <c r="U76"/>
  <c r="U82"/>
  <c r="U112"/>
  <c r="U87" s="1"/>
  <c r="U118"/>
  <c r="U63"/>
  <c r="U51"/>
  <c r="U50" s="1"/>
  <c r="W285"/>
  <c r="W278"/>
  <c r="W275"/>
  <c r="W175"/>
  <c r="W173"/>
  <c r="W168"/>
  <c r="W167" s="1"/>
  <c r="W10"/>
  <c r="W21"/>
  <c r="W356"/>
  <c r="W358"/>
  <c r="W362"/>
  <c r="W360" s="1"/>
  <c r="W368"/>
  <c r="W385"/>
  <c r="W389"/>
  <c r="W112"/>
  <c r="W87" s="1"/>
  <c r="W69"/>
  <c r="W76"/>
  <c r="W82"/>
  <c r="W118"/>
  <c r="W429"/>
  <c r="W410"/>
  <c r="W300"/>
  <c r="W304"/>
  <c r="W310"/>
  <c r="W162"/>
  <c r="W159" s="1"/>
  <c r="W127"/>
  <c r="W125" s="1"/>
  <c r="W63"/>
  <c r="W51"/>
  <c r="W50" s="1"/>
  <c r="G112"/>
  <c r="H87"/>
  <c r="I87"/>
  <c r="L87"/>
  <c r="M87"/>
  <c r="N112"/>
  <c r="N87" s="1"/>
  <c r="G389"/>
  <c r="H389"/>
  <c r="I389"/>
  <c r="L389"/>
  <c r="M389"/>
  <c r="N389"/>
  <c r="G362"/>
  <c r="G360" s="1"/>
  <c r="H362"/>
  <c r="H360" s="1"/>
  <c r="I362"/>
  <c r="I360" s="1"/>
  <c r="N362"/>
  <c r="N360" s="1"/>
  <c r="G368"/>
  <c r="H368"/>
  <c r="G285"/>
  <c r="G278"/>
  <c r="G275"/>
  <c r="H285"/>
  <c r="H278"/>
  <c r="H275"/>
  <c r="I285"/>
  <c r="I278"/>
  <c r="I275"/>
  <c r="L275"/>
  <c r="M275"/>
  <c r="N275"/>
  <c r="G123" i="2"/>
  <c r="G428" i="12"/>
  <c r="G421" s="1"/>
  <c r="L428"/>
  <c r="L421" s="1"/>
  <c r="M428"/>
  <c r="M421" s="1"/>
  <c r="F8" i="24"/>
  <c r="F410" i="12"/>
  <c r="F418"/>
  <c r="G410"/>
  <c r="G418"/>
  <c r="H410"/>
  <c r="H418"/>
  <c r="I410"/>
  <c r="I418"/>
  <c r="L418"/>
  <c r="M418"/>
  <c r="N418"/>
  <c r="I64" i="2"/>
  <c r="F173" i="12"/>
  <c r="F127"/>
  <c r="F125" s="1"/>
  <c r="F118"/>
  <c r="G300"/>
  <c r="G287" s="1"/>
  <c r="G173"/>
  <c r="G167"/>
  <c r="G127"/>
  <c r="G125" s="1"/>
  <c r="G118"/>
  <c r="G21"/>
  <c r="H300"/>
  <c r="H287" s="1"/>
  <c r="H173"/>
  <c r="H127"/>
  <c r="H125" s="1"/>
  <c r="H118"/>
  <c r="H21"/>
  <c r="I300"/>
  <c r="I287" s="1"/>
  <c r="I173"/>
  <c r="I127"/>
  <c r="I125" s="1"/>
  <c r="I118"/>
  <c r="I21"/>
  <c r="L287"/>
  <c r="L173"/>
  <c r="L127"/>
  <c r="L125" s="1"/>
  <c r="L118"/>
  <c r="M287"/>
  <c r="M173"/>
  <c r="M127"/>
  <c r="M125" s="1"/>
  <c r="M118"/>
  <c r="N287"/>
  <c r="N173"/>
  <c r="N127"/>
  <c r="N125" s="1"/>
  <c r="N118"/>
  <c r="D28" i="22"/>
  <c r="E10" i="44"/>
  <c r="E12"/>
  <c r="F15"/>
  <c r="G15"/>
  <c r="H15"/>
  <c r="J15"/>
  <c r="K15"/>
  <c r="D15"/>
  <c r="F7" i="23"/>
  <c r="D8" i="14"/>
  <c r="D17"/>
  <c r="H79" i="2"/>
  <c r="E423" i="12" l="1"/>
  <c r="S423" s="1"/>
  <c r="S421" s="1"/>
  <c r="F421"/>
  <c r="E421"/>
  <c r="E436"/>
  <c r="F429"/>
  <c r="F83" i="2"/>
  <c r="H123"/>
  <c r="E15" i="44"/>
  <c r="G87" i="12"/>
  <c r="G68" s="1"/>
  <c r="T68"/>
  <c r="E88"/>
  <c r="W68"/>
  <c r="U68"/>
  <c r="H101" i="2"/>
  <c r="H58"/>
  <c r="V421" i="12"/>
  <c r="V420" s="1"/>
  <c r="S52"/>
  <c r="S413"/>
  <c r="F51"/>
  <c r="F50" s="1"/>
  <c r="M24"/>
  <c r="M23" s="1"/>
  <c r="I24"/>
  <c r="I23" s="1"/>
  <c r="G24"/>
  <c r="G23" s="1"/>
  <c r="F394"/>
  <c r="S354"/>
  <c r="S353" s="1"/>
  <c r="G37"/>
  <c r="G36" s="1"/>
  <c r="E350"/>
  <c r="F348"/>
  <c r="F347" s="1"/>
  <c r="E361"/>
  <c r="E42"/>
  <c r="S340"/>
  <c r="S339" s="1"/>
  <c r="E246"/>
  <c r="S246" s="1"/>
  <c r="F245"/>
  <c r="S407"/>
  <c r="I37"/>
  <c r="I36" s="1"/>
  <c r="H393"/>
  <c r="E269"/>
  <c r="S269" s="1"/>
  <c r="S268" s="1"/>
  <c r="F268"/>
  <c r="E264"/>
  <c r="S264" s="1"/>
  <c r="F263"/>
  <c r="E221"/>
  <c r="S221" s="1"/>
  <c r="F203"/>
  <c r="H37"/>
  <c r="H36" s="1"/>
  <c r="L37"/>
  <c r="L36" s="1"/>
  <c r="T37"/>
  <c r="T36" s="1"/>
  <c r="S42"/>
  <c r="M37"/>
  <c r="M36" s="1"/>
  <c r="E64"/>
  <c r="S64" s="1"/>
  <c r="F63"/>
  <c r="F62" s="1"/>
  <c r="N37"/>
  <c r="N36" s="1"/>
  <c r="V24"/>
  <c r="V23" s="1"/>
  <c r="T24"/>
  <c r="T23" s="1"/>
  <c r="H24"/>
  <c r="H23" s="1"/>
  <c r="W24"/>
  <c r="W23" s="1"/>
  <c r="U24"/>
  <c r="E18"/>
  <c r="E17" s="1"/>
  <c r="F17"/>
  <c r="E20"/>
  <c r="E19" s="1"/>
  <c r="F19"/>
  <c r="E13"/>
  <c r="F12"/>
  <c r="E359"/>
  <c r="F358"/>
  <c r="E357"/>
  <c r="F356"/>
  <c r="S121"/>
  <c r="F337"/>
  <c r="E180"/>
  <c r="F179"/>
  <c r="F285"/>
  <c r="S244"/>
  <c r="E222"/>
  <c r="S222" s="1"/>
  <c r="F93" i="2"/>
  <c r="G94"/>
  <c r="G93" s="1"/>
  <c r="E93"/>
  <c r="H110"/>
  <c r="H139"/>
  <c r="H142"/>
  <c r="H119"/>
  <c r="J393" i="12"/>
  <c r="F25"/>
  <c r="H38" i="2"/>
  <c r="M420" i="12"/>
  <c r="G420"/>
  <c r="L420"/>
  <c r="I420"/>
  <c r="N420"/>
  <c r="H420"/>
  <c r="J68"/>
  <c r="M68"/>
  <c r="L68"/>
  <c r="K68"/>
  <c r="N68"/>
  <c r="I68"/>
  <c r="H68"/>
  <c r="H132"/>
  <c r="F385"/>
  <c r="N132"/>
  <c r="L132"/>
  <c r="S135"/>
  <c r="F167"/>
  <c r="T178"/>
  <c r="V178"/>
  <c r="M132"/>
  <c r="I132"/>
  <c r="G132"/>
  <c r="W178"/>
  <c r="U178"/>
  <c r="H28" i="22"/>
  <c r="S397" i="12"/>
  <c r="F112"/>
  <c r="K393"/>
  <c r="S27"/>
  <c r="E25"/>
  <c r="S171"/>
  <c r="S104"/>
  <c r="F40"/>
  <c r="S39"/>
  <c r="S38" s="1"/>
  <c r="E41"/>
  <c r="S41" s="1"/>
  <c r="H28" i="2"/>
  <c r="H103"/>
  <c r="H11"/>
  <c r="F25"/>
  <c r="F41"/>
  <c r="H12"/>
  <c r="F38" i="12"/>
  <c r="E40"/>
  <c r="S40" s="1"/>
  <c r="F291"/>
  <c r="S286"/>
  <c r="E285"/>
  <c r="N393"/>
  <c r="M393"/>
  <c r="I393"/>
  <c r="G393"/>
  <c r="E275"/>
  <c r="F275"/>
  <c r="S276"/>
  <c r="E278"/>
  <c r="F278"/>
  <c r="S279"/>
  <c r="H71" i="2"/>
  <c r="H16"/>
  <c r="H121"/>
  <c r="H48"/>
  <c r="H36"/>
  <c r="E83"/>
  <c r="L393" i="12"/>
  <c r="S118"/>
  <c r="F310"/>
  <c r="S272"/>
  <c r="F389"/>
  <c r="U23"/>
  <c r="S430"/>
  <c r="F340"/>
  <c r="F339" s="1"/>
  <c r="E105" i="2"/>
  <c r="H91"/>
  <c r="E368" i="12"/>
  <c r="N274"/>
  <c r="L274"/>
  <c r="H274"/>
  <c r="U274"/>
  <c r="E30"/>
  <c r="S69"/>
  <c r="F304"/>
  <c r="M274"/>
  <c r="I274"/>
  <c r="G274"/>
  <c r="F368"/>
  <c r="W274"/>
  <c r="T420"/>
  <c r="T274"/>
  <c r="F378"/>
  <c r="S380"/>
  <c r="S377"/>
  <c r="S375"/>
  <c r="S373"/>
  <c r="S371"/>
  <c r="S369"/>
  <c r="F30"/>
  <c r="F21"/>
  <c r="E21" s="1"/>
  <c r="E386"/>
  <c r="S387"/>
  <c r="T12"/>
  <c r="T9" s="1"/>
  <c r="S34"/>
  <c r="S383"/>
  <c r="E378"/>
  <c r="S390"/>
  <c r="E389"/>
  <c r="S127"/>
  <c r="F362"/>
  <c r="F360" s="1"/>
  <c r="S153"/>
  <c r="N172"/>
  <c r="S53"/>
  <c r="H26" i="2"/>
  <c r="G83"/>
  <c r="H125"/>
  <c r="E25"/>
  <c r="H89"/>
  <c r="H115"/>
  <c r="H128"/>
  <c r="F105"/>
  <c r="G105"/>
  <c r="G25"/>
  <c r="G41"/>
  <c r="H9"/>
  <c r="H44"/>
  <c r="H87"/>
  <c r="H84"/>
  <c r="E330" i="12"/>
  <c r="F330"/>
  <c r="S335"/>
  <c r="S333"/>
  <c r="F314"/>
  <c r="E312"/>
  <c r="F312"/>
  <c r="S311"/>
  <c r="E310"/>
  <c r="S306"/>
  <c r="E304"/>
  <c r="S303"/>
  <c r="E300"/>
  <c r="F300"/>
  <c r="E172"/>
  <c r="U132"/>
  <c r="F132"/>
  <c r="M172"/>
  <c r="I172"/>
  <c r="H172"/>
  <c r="G172"/>
  <c r="W62"/>
  <c r="I9"/>
  <c r="S295"/>
  <c r="E291"/>
  <c r="E337"/>
  <c r="E314"/>
  <c r="H141" i="2"/>
  <c r="H131"/>
  <c r="H138"/>
  <c r="H8"/>
  <c r="H132"/>
  <c r="E41"/>
  <c r="H17"/>
  <c r="H129"/>
  <c r="H106"/>
  <c r="S249" i="12"/>
  <c r="E219"/>
  <c r="S219" s="1"/>
  <c r="S207"/>
  <c r="S190"/>
  <c r="S181"/>
  <c r="S175"/>
  <c r="S10"/>
  <c r="F172"/>
  <c r="S76"/>
  <c r="W287"/>
  <c r="W352"/>
  <c r="W351" s="1"/>
  <c r="U352"/>
  <c r="U351" s="1"/>
  <c r="U394"/>
  <c r="U393" s="1"/>
  <c r="U172"/>
  <c r="T62"/>
  <c r="G9"/>
  <c r="T394"/>
  <c r="T393" s="1"/>
  <c r="S82"/>
  <c r="E132"/>
  <c r="S173"/>
  <c r="L172"/>
  <c r="W394"/>
  <c r="W393" s="1"/>
  <c r="W172"/>
  <c r="U62"/>
  <c r="U287"/>
  <c r="T352"/>
  <c r="T351" s="1"/>
  <c r="T172"/>
  <c r="W12"/>
  <c r="W9" s="1"/>
  <c r="U12"/>
  <c r="U9" s="1"/>
  <c r="H9"/>
  <c r="S133"/>
  <c r="W132"/>
  <c r="T132"/>
  <c r="S410"/>
  <c r="T287"/>
  <c r="U420"/>
  <c r="W420"/>
  <c r="S159"/>
  <c r="V9"/>
  <c r="S162"/>
  <c r="S125"/>
  <c r="E263"/>
  <c r="E245" l="1"/>
  <c r="S436"/>
  <c r="E429"/>
  <c r="E420" s="1"/>
  <c r="F146" i="2"/>
  <c r="H83"/>
  <c r="G146"/>
  <c r="E146"/>
  <c r="E268" i="12"/>
  <c r="F178"/>
  <c r="J441"/>
  <c r="F352"/>
  <c r="F87"/>
  <c r="E112"/>
  <c r="S112" s="1"/>
  <c r="S361"/>
  <c r="S88"/>
  <c r="F68"/>
  <c r="H94" i="2"/>
  <c r="E63" i="12"/>
  <c r="E62" s="1"/>
  <c r="S25"/>
  <c r="S350"/>
  <c r="E348"/>
  <c r="S348" s="1"/>
  <c r="S347" s="1"/>
  <c r="S19"/>
  <c r="S18"/>
  <c r="S17" s="1"/>
  <c r="E394"/>
  <c r="S245"/>
  <c r="S20"/>
  <c r="S37"/>
  <c r="S36" s="1"/>
  <c r="E38"/>
  <c r="E37" s="1"/>
  <c r="F37"/>
  <c r="F36" s="1"/>
  <c r="F24"/>
  <c r="F23" s="1"/>
  <c r="S13"/>
  <c r="E12"/>
  <c r="E9" s="1"/>
  <c r="S359"/>
  <c r="E358"/>
  <c r="S358" s="1"/>
  <c r="S357"/>
  <c r="E356"/>
  <c r="S356" s="1"/>
  <c r="E287"/>
  <c r="F287"/>
  <c r="S180"/>
  <c r="E179"/>
  <c r="V438"/>
  <c r="E24"/>
  <c r="E23" s="1"/>
  <c r="S285"/>
  <c r="S63"/>
  <c r="S330"/>
  <c r="S304"/>
  <c r="S275"/>
  <c r="S389"/>
  <c r="F420"/>
  <c r="S310"/>
  <c r="E203"/>
  <c r="S386"/>
  <c r="E385"/>
  <c r="S385" s="1"/>
  <c r="S132"/>
  <c r="S62"/>
  <c r="H93" i="2"/>
  <c r="H41"/>
  <c r="H105"/>
  <c r="E274" i="12"/>
  <c r="S172"/>
  <c r="F9"/>
  <c r="S278"/>
  <c r="F274"/>
  <c r="F393"/>
  <c r="E393"/>
  <c r="E340"/>
  <c r="E339" s="1"/>
  <c r="S30"/>
  <c r="H25" i="2"/>
  <c r="S368" i="12"/>
  <c r="S378"/>
  <c r="S21"/>
  <c r="E362"/>
  <c r="E360" s="1"/>
  <c r="S300"/>
  <c r="S312"/>
  <c r="S291"/>
  <c r="S314"/>
  <c r="W438"/>
  <c r="T438"/>
  <c r="U438"/>
  <c r="S263"/>
  <c r="S429" l="1"/>
  <c r="S24"/>
  <c r="S23" s="1"/>
  <c r="E87"/>
  <c r="G149" i="2"/>
  <c r="G150" s="1"/>
  <c r="S12" i="12"/>
  <c r="S274"/>
  <c r="E178"/>
  <c r="I146" i="2"/>
  <c r="S420" i="12"/>
  <c r="F149" i="2"/>
  <c r="E167" i="12"/>
  <c r="S167" s="1"/>
  <c r="S168"/>
  <c r="S394"/>
  <c r="E36"/>
  <c r="S393"/>
  <c r="S9"/>
  <c r="S203"/>
  <c r="S179"/>
  <c r="S362"/>
  <c r="S287"/>
  <c r="E149" i="2"/>
  <c r="F441" i="12" s="1"/>
  <c r="C441" s="1"/>
  <c r="H146" i="2"/>
  <c r="S178" i="12" l="1"/>
  <c r="E68"/>
  <c r="S87"/>
  <c r="S68" s="1"/>
  <c r="S360"/>
  <c r="E59" l="1"/>
  <c r="E56" s="1"/>
  <c r="E51" s="1"/>
  <c r="E347" l="1"/>
  <c r="E50" l="1"/>
  <c r="M50" l="1"/>
  <c r="S51"/>
  <c r="S50" s="1"/>
  <c r="L50"/>
  <c r="N50"/>
  <c r="F9" i="22" l="1"/>
  <c r="E9" l="1"/>
  <c r="F17"/>
  <c r="E17" l="1"/>
  <c r="E352" i="12"/>
  <c r="E351" s="1"/>
  <c r="E438" s="1"/>
  <c r="F442" l="1"/>
  <c r="F443" s="1"/>
  <c r="F448" s="1"/>
  <c r="P351"/>
  <c r="P438" s="1"/>
  <c r="O351"/>
  <c r="O438" s="1"/>
  <c r="R351"/>
  <c r="R438" s="1"/>
  <c r="Q351"/>
  <c r="Q438" s="1"/>
  <c r="I351"/>
  <c r="I438" s="1"/>
  <c r="H351"/>
  <c r="H438" s="1"/>
  <c r="J351"/>
  <c r="J438" s="1"/>
  <c r="M351"/>
  <c r="M438" s="1"/>
  <c r="K351"/>
  <c r="K438" s="1"/>
  <c r="G351"/>
  <c r="G438" s="1"/>
  <c r="L351"/>
  <c r="L438" s="1"/>
  <c r="F351"/>
  <c r="F438" s="1"/>
  <c r="J444" l="1"/>
  <c r="M441"/>
  <c r="J442"/>
  <c r="J443" s="1"/>
  <c r="S352"/>
  <c r="N351"/>
  <c r="S351" s="1"/>
  <c r="N438" l="1"/>
  <c r="F21" i="22"/>
  <c r="E21" s="1"/>
  <c r="G28"/>
  <c r="F22"/>
  <c r="E22" s="1"/>
  <c r="E28" s="1"/>
  <c r="S438" i="12" l="1"/>
  <c r="N441"/>
  <c r="O441" s="1"/>
  <c r="F28" i="22"/>
</calcChain>
</file>

<file path=xl/comments1.xml><?xml version="1.0" encoding="utf-8"?>
<comments xmlns="http://schemas.openxmlformats.org/spreadsheetml/2006/main">
  <authors>
    <author>M_Bachta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Wymiana wodociagu Widuchowa marwice 50tys
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przeglady 20 tys; zimowe utrzymanie 25 tys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folder turystyczny 18
000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zakup tabliczek z numerami dla Debogóra</t>
        </r>
      </text>
    </comment>
    <comment ref="D57" authorId="0">
      <text>
        <r>
          <rPr>
            <b/>
            <sz val="9"/>
            <color indexed="16"/>
            <rFont val="Tahoma"/>
            <family val="2"/>
            <charset val="238"/>
          </rPr>
          <t>M_Bachta:</t>
        </r>
        <r>
          <rPr>
            <sz val="9"/>
            <color indexed="16"/>
            <rFont val="Tahoma"/>
            <family val="2"/>
            <charset val="238"/>
          </rPr>
          <t xml:space="preserve">
 w tym jest tez 18tys za dokumentacje z umowy zawartej w roku 2010
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zakup gruntow od skarbu panstwa</t>
        </r>
      </text>
    </comment>
    <comment ref="D65" authorId="0">
      <text>
        <r>
          <rPr>
            <sz val="9"/>
            <color indexed="81"/>
            <rFont val="Tahoma"/>
            <family val="2"/>
            <charset val="238"/>
          </rPr>
          <t>decyzje o warunkach zabudowy 30000 zł plany 60000 zl</t>
        </r>
      </text>
    </comment>
    <comment ref="E67" authorId="0">
      <text>
        <r>
          <rPr>
            <sz val="9"/>
            <color indexed="81"/>
            <rFont val="Tahoma"/>
            <family val="2"/>
            <charset val="238"/>
          </rPr>
          <t>ogrodzenie cmentarza Widuchowa</t>
        </r>
      </text>
    </comment>
    <comment ref="D134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1000 policja Widuchowa</t>
        </r>
      </text>
    </comment>
    <comment ref="D158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wyłapywanie psów 2000
usuwanie padlych zwierząt 1000</t>
        </r>
      </text>
    </comment>
    <comment ref="D202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modernizacja CO - połaczenie przedzzkola szkoła</t>
        </r>
      </text>
    </comment>
    <comment ref="D221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modernizacja oddzialu przedszkolnego w Krzywinie</t>
        </r>
      </text>
    </comment>
    <comment ref="D244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malowanie korytarzy 10tys modernizacja hydrantów 22500</t>
        </r>
      </text>
    </comment>
    <comment ref="J338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10000 zł na prace spolecznie uzyteczne
176tys dozywianie GOPS</t>
        </r>
      </text>
    </comment>
    <comment ref="D355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opłata zajecie pasa 20000</t>
        </r>
      </text>
    </comment>
    <comment ref="D361" authorId="0">
      <text>
        <r>
          <rPr>
            <sz val="9"/>
            <color indexed="81"/>
            <rFont val="Tahoma"/>
            <family val="2"/>
            <charset val="238"/>
          </rPr>
          <t>60000 odpady selektywne</t>
        </r>
      </text>
    </comment>
    <comment ref="D384" authorId="0">
      <text>
        <r>
          <rPr>
            <sz val="9"/>
            <color indexed="81"/>
            <rFont val="Tahoma"/>
            <family val="2"/>
            <charset val="238"/>
          </rPr>
          <t>usuwanie pielegnacyjne drzew</t>
        </r>
      </text>
    </comment>
    <comment ref="F386" authorId="0">
      <text>
        <r>
          <rPr>
            <sz val="9"/>
            <color indexed="81"/>
            <rFont val="Tahoma"/>
            <family val="2"/>
            <charset val="238"/>
          </rPr>
          <t>dodatkowe lampy oswietleniowe</t>
        </r>
      </text>
    </comment>
    <comment ref="D392" authorId="0">
      <text>
        <r>
          <rPr>
            <sz val="9"/>
            <color indexed="81"/>
            <rFont val="Tahoma"/>
            <family val="2"/>
            <charset val="238"/>
          </rPr>
          <t>uswanie dzikich wysypisk 10000 zł</t>
        </r>
      </text>
    </comment>
    <comment ref="H395" authorId="0">
      <text>
        <r>
          <rPr>
            <b/>
            <sz val="9"/>
            <color indexed="81"/>
            <rFont val="Tahoma"/>
            <family val="2"/>
            <charset val="238"/>
          </rPr>
          <t>M_Bachta:F</t>
        </r>
        <r>
          <rPr>
            <sz val="9"/>
            <color indexed="81"/>
            <rFont val="Tahoma"/>
            <family val="2"/>
            <charset val="238"/>
          </rPr>
          <t>undusz sołecki 9763,16, czarnówko 7650, Lubicz 9109</t>
        </r>
      </text>
    </comment>
    <comment ref="H419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jarmark 55tys 4 tys Zuzia
EYE 9tys
</t>
        </r>
      </text>
    </comment>
    <comment ref="G422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instruktorzy ORLIKA w Krzywinie i widuchowa</t>
        </r>
      </text>
    </comment>
    <comment ref="G423" authorId="0">
      <text>
        <r>
          <rPr>
            <b/>
            <sz val="9"/>
            <color indexed="81"/>
            <rFont val="Tahoma"/>
            <family val="2"/>
            <charset val="238"/>
          </rPr>
          <t>M_Bachta:</t>
        </r>
        <r>
          <rPr>
            <sz val="9"/>
            <color indexed="81"/>
            <rFont val="Tahoma"/>
            <family val="2"/>
            <charset val="238"/>
          </rPr>
          <t xml:space="preserve">
instruktorzy ORLIKA w Krzywinie i widuchowa</t>
        </r>
      </text>
    </comment>
  </commentList>
</comments>
</file>

<file path=xl/sharedStrings.xml><?xml version="1.0" encoding="utf-8"?>
<sst xmlns="http://schemas.openxmlformats.org/spreadsheetml/2006/main" count="983" uniqueCount="406">
  <si>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</si>
  <si>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</si>
  <si>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</si>
  <si>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</si>
  <si>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</si>
  <si>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</si>
  <si>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</si>
  <si>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</si>
  <si>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Przychody</t>
  </si>
  <si>
    <t>I.</t>
  </si>
  <si>
    <t>Zakłady budżetowe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</si>
  <si>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</si>
  <si>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</si>
  <si>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</si>
  <si>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</si>
  <si>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</si>
  <si>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</si>
  <si>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</si>
  <si>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</si>
  <si>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</si>
  <si>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</si>
  <si>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</si>
  <si>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</si>
  <si>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</si>
  <si>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</si>
  <si>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</si>
  <si>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</si>
  <si>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</si>
  <si>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</si>
  <si>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</si>
  <si>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</si>
  <si>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</si>
  <si>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</si>
  <si>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</si>
  <si>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w złotych</t>
  </si>
  <si>
    <t>Ogółem kwota dotacji</t>
  </si>
  <si>
    <t>Nazwa zadania</t>
  </si>
  <si>
    <t>Kwota dotacji</t>
  </si>
  <si>
    <t>Nazwa instytucji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</si>
  <si>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</si>
  <si>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</si>
  <si>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</si>
  <si>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</si>
  <si>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</si>
  <si>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</si>
  <si>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</si>
  <si>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</si>
  <si>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</si>
  <si>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</si>
  <si>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</si>
  <si>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</si>
  <si>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</si>
  <si>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</si>
  <si>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</si>
  <si>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Nazwa jednostki
 otrzymującej dotację</t>
  </si>
  <si>
    <t>Zakres</t>
  </si>
  <si>
    <t>z tego:</t>
  </si>
  <si>
    <t>Wydatki
z tytułu poręczeń
i gwarancji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</si>
  <si>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</si>
  <si>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</si>
  <si>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</si>
  <si>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</si>
  <si>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</si>
  <si>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</si>
  <si>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</si>
  <si>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</si>
  <si>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§*</t>
  </si>
  <si>
    <t>Wydatki na obsługę długu</t>
  </si>
  <si>
    <t>§**</t>
  </si>
  <si>
    <t xml:space="preserve">§ 944 </t>
  </si>
  <si>
    <t>na inwestycje</t>
  </si>
  <si>
    <t>Papiery wartościowe (obligacje)</t>
  </si>
  <si>
    <t>Wykup papierów wartościowych (obligacji)</t>
  </si>
  <si>
    <t>Gminna Biblioteka Publiczna w Widuchowej</t>
  </si>
  <si>
    <t>-</t>
  </si>
  <si>
    <t>Transport i łączność</t>
  </si>
  <si>
    <t>Drogi publiczne gminne</t>
  </si>
  <si>
    <t>Wpływy z różnych opłat</t>
  </si>
  <si>
    <t>Gospodarka mieszkaniowa</t>
  </si>
  <si>
    <t>Gospodarka gruntami i nieruchomościami</t>
  </si>
  <si>
    <t>Wpływy z opłat za zarząd, użytkowanie i użytkowanie</t>
  </si>
  <si>
    <t>wieczyste nieruchomości</t>
  </si>
  <si>
    <t>Odsetki od nieterminowych wpłat z tytułu podatków i opłat</t>
  </si>
  <si>
    <t>Administracja publiczna</t>
  </si>
  <si>
    <t>Urzędy wojewódzkie</t>
  </si>
  <si>
    <t>Starostwa powiatowe</t>
  </si>
  <si>
    <t>Dotacje celowe otrzymane z  powiatu na zadania bieżące</t>
  </si>
  <si>
    <t>realizowane na podstawie porozumień (umów) między</t>
  </si>
  <si>
    <t>jednostkami samorządu terytorialnego</t>
  </si>
  <si>
    <t>Urzędy gmin (miast i miast na prawach powiatu)</t>
  </si>
  <si>
    <t>Wpływy z usług</t>
  </si>
  <si>
    <t>Urzędy naczelnych organów władzy państwowej,</t>
  </si>
  <si>
    <t>kontroli i ochrony prawa oraz sądownictwa</t>
  </si>
  <si>
    <t>Urzędu naczelnych organów władzy państwowej, kontroli i</t>
  </si>
  <si>
    <t>ochrony prawa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</si>
  <si>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</si>
  <si>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</si>
  <si>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</si>
  <si>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</si>
  <si>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Podatek od działalności gospodarczej osób fizycznych,</t>
  </si>
  <si>
    <t>opłacany w formie karty podatkowej</t>
  </si>
  <si>
    <t>Wpływy z podatku rolnego, podatku leśnego, podatku od</t>
  </si>
  <si>
    <t>czynności cywilnoprawnych, podatków i opłat lokalnych od</t>
  </si>
  <si>
    <t>osób prawnych i innych jednostek organizacyjnych</t>
  </si>
  <si>
    <t>Podatek od nieruchomości</t>
  </si>
  <si>
    <t>Podatek rolny</t>
  </si>
  <si>
    <t>Podatek leśny</t>
  </si>
  <si>
    <t>Podatek od środków transportowych</t>
  </si>
  <si>
    <t>spadków i darowizn, podatku od czynności</t>
  </si>
  <si>
    <t>cywilnoprawnych oraz podatków i opłat lokalnych od osób</t>
  </si>
  <si>
    <t>fizycznych</t>
  </si>
  <si>
    <t>Podatek od spadków i darowizn</t>
  </si>
  <si>
    <t>Wpływy z opłaty targowej</t>
  </si>
  <si>
    <t>Podatek od czynności cywilnoprawnych</t>
  </si>
  <si>
    <t>Wpływy z innych opłat stanowiących dochody jednostek</t>
  </si>
  <si>
    <t>samorządu terytorialnego na podstawie ustaw</t>
  </si>
  <si>
    <t>Wpływy z opłaty skarbowej</t>
  </si>
  <si>
    <t>Wpływy z opłaty eksploatacyjnej</t>
  </si>
  <si>
    <t>Wpływy  z opłat za zezwolenia na sprzedaż alkoholu</t>
  </si>
  <si>
    <t>Wpływy z innych lokalnych opłat pobieranych przez</t>
  </si>
  <si>
    <t>jednostki samorządu terytorialnego na podstawie</t>
  </si>
  <si>
    <t>odrębnych ustaw</t>
  </si>
  <si>
    <t>Udziały gmin w podatkach stanowiących dochód budżetu</t>
  </si>
  <si>
    <t>państwa</t>
  </si>
  <si>
    <t>Podatek dochodowy od osób fizycznych</t>
  </si>
  <si>
    <t>Podatek dochodowy od osób prawnych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</si>
  <si>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</si>
  <si>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</si>
  <si>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</si>
  <si>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</si>
  <si>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gmin</t>
  </si>
  <si>
    <t>Różne rozliczenia finansowe</t>
  </si>
  <si>
    <t>Pozostałe odsetki</t>
  </si>
  <si>
    <t>Część równoważąca subwencji ogólnej dla gmin</t>
  </si>
  <si>
    <t>Oświata i wychowanie</t>
  </si>
  <si>
    <t>Szkoły podstawowe</t>
  </si>
  <si>
    <t>Środki na dofinansowanie własnych zadań bieżących gmin</t>
  </si>
  <si>
    <t>(związków gmin), powiatów (związków powiatów),</t>
  </si>
  <si>
    <t>Gimnazja</t>
  </si>
  <si>
    <t>Pozostała działalność</t>
  </si>
  <si>
    <t>Pomoc społeczna</t>
  </si>
  <si>
    <t>Zasiłki i pomoc w naturze oraz składki na ubezpieczenia</t>
  </si>
  <si>
    <t>emerytalne i rentowe</t>
  </si>
  <si>
    <t>Ośrodki pomocy społecznej</t>
  </si>
  <si>
    <t>Wpływy z różnych dochodów</t>
  </si>
  <si>
    <t>Pozostałe zadania w zakresie polityki społecznej</t>
  </si>
  <si>
    <t>Kultura i ochrona dziedzictwa narodowego</t>
  </si>
  <si>
    <t>RAZEM</t>
  </si>
  <si>
    <t>Rolnictwo i łowiectwo</t>
  </si>
  <si>
    <t>Melioracje wodne</t>
  </si>
  <si>
    <t>Zakup usług remontowych</t>
  </si>
  <si>
    <t>Infrastruktura wodociągowa i sanitacyjna wsi</t>
  </si>
  <si>
    <t>Wydatki inwestycyjne jednostek budżetowych</t>
  </si>
  <si>
    <t>Izby rolnicze</t>
  </si>
  <si>
    <t>Zakup usług pozostałych</t>
  </si>
  <si>
    <t>Różne opłaty i składki</t>
  </si>
  <si>
    <t>Turystyka</t>
  </si>
  <si>
    <t>Wynagrodzenia bezosobowe</t>
  </si>
  <si>
    <t>Zakup materiałów i wyposażenia</t>
  </si>
  <si>
    <t>Działalność usługowa</t>
  </si>
  <si>
    <t>Plany zagospodarowania przestrzennego</t>
  </si>
  <si>
    <t>Składki na ubezpieczenia społeczne</t>
  </si>
  <si>
    <t>Składki na Fundusz Pracy</t>
  </si>
  <si>
    <t>Wynagrodzenia osobowe pracowników</t>
  </si>
  <si>
    <t>Dodatkowe wynagrodzenie roczne</t>
  </si>
  <si>
    <t>Zakup energii</t>
  </si>
  <si>
    <t>Zakup usług dostępu do sieci internet</t>
  </si>
  <si>
    <t>Odpisy na zakładowy fundusz świadczeń socjalnych</t>
  </si>
  <si>
    <t>Szkolenia pracowników niebędących członkami korpusu</t>
  </si>
  <si>
    <t>służby cywilnej</t>
  </si>
  <si>
    <t>Rady gmin (miast i miast na prawach powiatu)</t>
  </si>
  <si>
    <t>Różne wydatki na rzecz osób fizycznych</t>
  </si>
  <si>
    <t>Podróże służbowe krajowe</t>
  </si>
  <si>
    <t>Zakup usług zdrowotnych</t>
  </si>
  <si>
    <t>Zakup usług obejmujące tłumaczenia</t>
  </si>
  <si>
    <t>Podróże służbowe zagraniczne</t>
  </si>
  <si>
    <t>Wydatki na zakupy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</si>
  <si>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</si>
  <si>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</si>
  <si>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</si>
  <si>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</si>
  <si>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>Pobór podatków, opłat i niepodatkowych należności</t>
  </si>
  <si>
    <t>budżetowych</t>
  </si>
  <si>
    <t>Wynagrodzenia agencyjno-prowizyjne</t>
  </si>
  <si>
    <t>Obsługa długu publicznego</t>
  </si>
  <si>
    <t>Obsługa papierów wartościowych, kredytów i pożyczek</t>
  </si>
  <si>
    <t>jednostek samorządu terytorialnego</t>
  </si>
  <si>
    <t>Rezerwy ogólne i celowe</t>
  </si>
  <si>
    <t>Rezerwy</t>
  </si>
  <si>
    <t>Zakup pomocy naukowych, dydaktycznych i książek</t>
  </si>
  <si>
    <t>Zakup usług obejmujących wykonanie ekspertyz, analiz i</t>
  </si>
  <si>
    <t>opinii</t>
  </si>
  <si>
    <t>Oddziały przedszkolne w szkołach podstawowych</t>
  </si>
  <si>
    <t>Przedszkola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</si>
  <si>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</si>
  <si>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</si>
  <si>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</si>
  <si>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</si>
  <si>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</si>
  <si>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</si>
  <si>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Składki na ubezpieczenie zdrowotne</t>
  </si>
  <si>
    <t>Zakup usług przez jednostki samorządu terytorialnego od</t>
  </si>
  <si>
    <t>innych jednostek samorządu terytorialnego</t>
  </si>
  <si>
    <t>Dodatki mieszkaniowe</t>
  </si>
  <si>
    <t>Usługi opiekuńcze i specjalistyczne usługi opiekuńcze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</si>
  <si>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</si>
  <si>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</si>
  <si>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</si>
  <si>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</si>
  <si>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</si>
  <si>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</si>
  <si>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</si>
  <si>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</si>
  <si>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Dotacja podmiotowa z budżetu dla samorządowej instytucji</t>
  </si>
  <si>
    <t>kultury</t>
  </si>
  <si>
    <t>Zakład Gospodarki Komunalnej w Widuchowej</t>
  </si>
  <si>
    <t>010</t>
  </si>
  <si>
    <t>01010</t>
  </si>
  <si>
    <t>dotacje
z budżetu</t>
  </si>
  <si>
    <t>Wydatki osobowe niezaliczone do wynagrodzeń</t>
  </si>
  <si>
    <t xml:space="preserve">Wydatki osobowe niezaliczone do wynagrodzeń </t>
  </si>
  <si>
    <t>prac remontowych i konserwatorskich obiektów zabytkowych</t>
  </si>
  <si>
    <t xml:space="preserve">przekazane jednostkom niezaliczanym do sektora finansów </t>
  </si>
  <si>
    <t>publicznych</t>
  </si>
  <si>
    <t>Ochrona zabytków i opieka nad zabytkami</t>
  </si>
  <si>
    <t>Wpływy z róźnych dochodów</t>
  </si>
  <si>
    <t>dochody bieżące</t>
  </si>
  <si>
    <t>dochody majątkowe</t>
  </si>
  <si>
    <t>Komendy powiatowe Policji</t>
  </si>
  <si>
    <t>0830</t>
  </si>
  <si>
    <t>Cmentarze</t>
  </si>
  <si>
    <t>Budowa kanalizacji desczowej w ul Mickiewicz. W Widuch</t>
  </si>
  <si>
    <t>Budowa kanalizacji sanitarnej Krzywin</t>
  </si>
  <si>
    <t>Rekultywacja składowiska Debogóra</t>
  </si>
  <si>
    <t>Budowa kanalizacji Debogóra marwice - dokumentacja</t>
  </si>
  <si>
    <t>UE</t>
  </si>
  <si>
    <t>Inne własne</t>
  </si>
  <si>
    <t xml:space="preserve">Dochody </t>
  </si>
  <si>
    <t>deficyt</t>
  </si>
  <si>
    <t xml:space="preserve">Przychody </t>
  </si>
  <si>
    <t>Rozchody</t>
  </si>
  <si>
    <t>Bilans</t>
  </si>
  <si>
    <t>kredyty</t>
  </si>
  <si>
    <t>nadwyzka</t>
  </si>
  <si>
    <t>FOGR § 626</t>
  </si>
  <si>
    <t>srodki unijne § 629</t>
  </si>
  <si>
    <t>Wynik</t>
  </si>
  <si>
    <t xml:space="preserve">Dotacje celowe z budżetu na finansowanie lub dofinansowanie </t>
  </si>
  <si>
    <t>Wpływy ztytułu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</si>
  <si>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</si>
  <si>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róznych dochodów</t>
  </si>
  <si>
    <t>prace remontowe i konserwatorskie obiektów zabytkowych na terenie gminy</t>
  </si>
  <si>
    <t>PUP</t>
  </si>
  <si>
    <t>Wpłaty na Państwowy Fundusz Rehabilitacji Osób Niepełnosprawnych</t>
  </si>
  <si>
    <t>Rózne wydatki na rzecz osob fizycznych</t>
  </si>
  <si>
    <t>Pozostałe podatki na rzecz budżetów jednostek samorządu terytorialnego</t>
  </si>
  <si>
    <t>Prace społecznie uzyteczne</t>
  </si>
  <si>
    <t>Obiekty sportowe</t>
  </si>
  <si>
    <t>Wpływy z tytułu pomocy finansowej udzielanej między jednostkami samorządu terytorialnego na dofinansowanie własnych zadań inwestycyjnych i zakupów inwestycyjnych</t>
  </si>
  <si>
    <t>kredyt wlasny</t>
  </si>
  <si>
    <t>Kredyt PL</t>
  </si>
  <si>
    <t>Dochody bieżące</t>
  </si>
  <si>
    <t xml:space="preserve">Róznica </t>
  </si>
  <si>
    <t>hala</t>
  </si>
  <si>
    <t xml:space="preserve">Hala sportowa w Krzywinie </t>
  </si>
  <si>
    <t xml:space="preserve">Wydatki </t>
  </si>
  <si>
    <t xml:space="preserve">Kredyt PL </t>
  </si>
  <si>
    <t>Potrzeba</t>
  </si>
  <si>
    <t>Własny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</si>
  <si>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</si>
  <si>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</si>
  <si>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</si>
  <si>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</si>
  <si>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zwiazane z realizacją zadań statutowych</t>
  </si>
  <si>
    <t>wynagrodzenia i składki od nich naliczane</t>
  </si>
  <si>
    <t>Wydatki związane z realizacją zadań statutowych</t>
  </si>
  <si>
    <t>Wydatki
ogółem
(6+11)</t>
  </si>
  <si>
    <t>świadczenia na rzecz osób fizycznych</t>
  </si>
  <si>
    <t>Zasiłki stałe</t>
  </si>
  <si>
    <t>Edukacyjna opieka wychowawcza</t>
  </si>
  <si>
    <t>Pomoc materialna dla uczniów</t>
  </si>
  <si>
    <t>modernizacja ul. Mickiewicza w Widuchowej</t>
  </si>
  <si>
    <t>remonty biezące</t>
  </si>
  <si>
    <t>Stypendia dla uczniów</t>
  </si>
  <si>
    <t>Przebudowa stacji uzdatniania wody PL</t>
  </si>
  <si>
    <t>Przebudowa stacji uzdatniania wody UE</t>
  </si>
  <si>
    <t>Bulwary rybackie UE</t>
  </si>
  <si>
    <t>Bulwary rybackie PL</t>
  </si>
  <si>
    <t>Zadania w zakresie upowszechniania turystyki</t>
  </si>
  <si>
    <t>Odsetki od samorządowych papierów wartościowych lub zaciągniętych przez jednostkę samorządu terytorialnego kredytów i pożyczek</t>
  </si>
  <si>
    <t>Wydatki jednostek pomocniczych
w ramach budżetu budżetu Gminy _______________
w 2010 r.</t>
  </si>
  <si>
    <t>Jednostka pomocnicza</t>
  </si>
  <si>
    <t>Plan wydatków
ogółem
na 2010 r.</t>
  </si>
  <si>
    <t>Fundusz sołecki</t>
  </si>
  <si>
    <t>Pozostałe wydatki</t>
  </si>
  <si>
    <t>Ogółem:</t>
  </si>
  <si>
    <t>Sołectwo Czarnówko</t>
  </si>
  <si>
    <t>Dotacja celowa na dofinansowanie modernizacji wodociągu Widuchowa-Marwice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</si>
  <si>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</si>
  <si>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</si>
  <si>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Inne formy pomocy dla uczniów</t>
  </si>
  <si>
    <t xml:space="preserve">Impreza Chrabecki </t>
  </si>
  <si>
    <t xml:space="preserve">Turniej siatkowy </t>
  </si>
  <si>
    <t>rezerwa na projekty UE - monika Ch.</t>
  </si>
  <si>
    <t>Wydatki na programy finansowane z udziałem środków pochodzących z budżetu UE oraz niepodlegających zwrotowi środków z pomocy udzielanej przez państwa członkowskie (EFTA) oraz inych środków pochodzących ze źródeł zagranicznych niepodlegających zwrotowi,w części związanej z realizacją zadań Gminy</t>
  </si>
  <si>
    <t>Inwestycje i zakupy inwestycyjne</t>
  </si>
  <si>
    <t>Zakup i objęcie akcji i udziałów</t>
  </si>
  <si>
    <t>na programy finansowane z udziałem środków, o których mowa w art. 5 ust. 1 pkt 2 i 3, w części związanej z realizacją zadań jednostki samorządu terytorialnego</t>
  </si>
  <si>
    <r>
      <t>Wniesienie</t>
    </r>
    <r>
      <rPr>
        <sz val="8"/>
        <color rgb="FF000000"/>
        <rFont val="Times New Roman"/>
        <family val="1"/>
        <charset val="238"/>
      </rPr>
      <t xml:space="preserve"> wkładów do spółek prawa handlowego</t>
    </r>
  </si>
  <si>
    <t>dozywianie</t>
  </si>
  <si>
    <t>Wpływy i wydatki związane z gromadzeniem środków z opłat i kar za korzystanie ze środowiska</t>
  </si>
  <si>
    <t>Zakup środków żywnosciowych</t>
  </si>
  <si>
    <t>Kary i odszkodowania wypłacane na rzecz osób fizycznych</t>
  </si>
  <si>
    <t>Zakup usług dostępu do sieci Internet</t>
  </si>
  <si>
    <t>Zakup usług obejmujących wykonanie ekspertyz, analiz i opinii</t>
  </si>
  <si>
    <t>Zadania w zakresie przeciwdziałania przemocy w rodzinie</t>
  </si>
  <si>
    <t>Przebudowa drogikrzywin polna</t>
  </si>
  <si>
    <t xml:space="preserve">Przebudowa drogi Dębogóra Młyn </t>
  </si>
  <si>
    <t>Adaptacja pomieszceń poszkolnych w Żelechowie</t>
  </si>
  <si>
    <t>Uzbrojenie działek przy ul. Żwirowej</t>
  </si>
  <si>
    <t>spiecie wodociagów Widuchowa Bolkowice - dokumentacja</t>
  </si>
  <si>
    <t>modernizacja ul 3 Maja</t>
  </si>
  <si>
    <t>zakup kontenerów socjalnych</t>
  </si>
  <si>
    <t>poprawa stanu zabytkowych kamienic w Widuchowej</t>
  </si>
  <si>
    <t>budowa miejsc postojowych na szlaku turystycznym</t>
  </si>
  <si>
    <t>ogrodzenie swietlic z zakupem wyposazenia Lubicz Ognica Marwice Debogóra</t>
  </si>
  <si>
    <t>zakup wyposazenia dla swietlic Pacholeta, Żelechow Klodowo Rynica Czarnówko Bolkowice Żarczyn</t>
  </si>
  <si>
    <t>poprawa stanu obiektu zabytkowego Urzędu Gminy</t>
  </si>
  <si>
    <t>zakup smieciarki dla Gminy Widuchowa</t>
  </si>
  <si>
    <t>Wpłaty gmin na rzecz izb  rolniczych  w wysokości  2% uzyskanych wpływów z podatku rolnego</t>
  </si>
  <si>
    <t xml:space="preserve">roboty dodatkowe na stacji uzdatniania </t>
  </si>
  <si>
    <t xml:space="preserve">Plan
na 2011 r.
</t>
  </si>
  <si>
    <t>Wydatki budżetu gminy na  2011 r.</t>
  </si>
  <si>
    <t xml:space="preserve">Wydadtki na zakupy inwestycyjne jednostek budżetowych </t>
  </si>
  <si>
    <t>zakup kseerokopiarki</t>
  </si>
  <si>
    <t>w tym obsługa długu</t>
  </si>
  <si>
    <t>Sołectwo Ognica</t>
  </si>
  <si>
    <t>Sołectwo Marwice</t>
  </si>
  <si>
    <t>Sołectwo Lubicz</t>
  </si>
  <si>
    <t>Fundusz sołecki - utwardzenie kostką Ognica</t>
  </si>
  <si>
    <t>Fundusz sołecki - ogrodzenie  Lubicz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</si>
  <si>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</si>
  <si>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</si>
  <si>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Koszty</t>
  </si>
  <si>
    <t>na wydatki bieżące</t>
  </si>
  <si>
    <t>s</t>
  </si>
  <si>
    <t>Plan dochodów i wydatków
rachunków dochodów  oświatowych jednostek budżetowych w 2011 r.</t>
  </si>
  <si>
    <t>Dochody ogółem</t>
  </si>
  <si>
    <t>Wydatki ogółem</t>
  </si>
  <si>
    <t>Rozliczenia
z budżetem
z tytułu wpłat nadwyżek środków za 2010 r.</t>
  </si>
  <si>
    <t>Dotacje podmiotowe dla jednostek sektora finansów publicznych udzielone z budżetu Gminy Widuchowa w 2011 r.</t>
  </si>
  <si>
    <t xml:space="preserve">Dotacje celowe udzielone z budżetu Gminy Widuchowa na zadania własne gminy realizowane przez podmioty należące do sektora finansów publicznych w 2011 r. </t>
  </si>
  <si>
    <t>Dotacje celowe na zadania własne gminy realizowane przez podmioty
nienależące do sektora finansów publicznych w 2011 r.</t>
  </si>
  <si>
    <t>Dochody i wydatki związane z realizacją zadań wykonywanych na podstawie porozumień (umów) między jednostkami samorządu terytorialnego w 2011 r.</t>
  </si>
  <si>
    <t>Dochody i wydatki związane z realizacją zadań z zakresu administracji rządowej i innych zadań zleconych odrębnymi ustawami w 2011 r.</t>
  </si>
  <si>
    <t>1. Szkoła Podstawowa w Krzywnie</t>
  </si>
  <si>
    <t>2. Zespół Szkół w Widuchowej</t>
  </si>
  <si>
    <t>3. Gminne Przedszkole w Widuchowej</t>
  </si>
  <si>
    <t>18000 zł folder turystyczny</t>
  </si>
  <si>
    <t>(-) 4000 melioracje</t>
  </si>
  <si>
    <t>(-)5000</t>
  </si>
  <si>
    <t>(-) 5000</t>
  </si>
  <si>
    <t>(-) 2000</t>
  </si>
  <si>
    <t>(-3000)</t>
  </si>
  <si>
    <t>(-)3000</t>
  </si>
  <si>
    <t>(-2600)</t>
  </si>
  <si>
    <t>(-)20000 materiały elewacja krzywin, zakup helmów krzywin widuchowa, radiotelefony, mundury strazackie galowe</t>
  </si>
  <si>
    <t>(-) 12000 oddymiacz</t>
  </si>
  <si>
    <t>(-)6000</t>
  </si>
  <si>
    <t>(-)42000</t>
  </si>
  <si>
    <t>(-33000 pomoc n/la 7000 inne)</t>
  </si>
  <si>
    <t>(-) 10000 malowanie</t>
  </si>
  <si>
    <t>(-)1452</t>
  </si>
  <si>
    <t>(-) 2209</t>
  </si>
  <si>
    <t>(-) 10000</t>
  </si>
  <si>
    <t>(-) 10000 usuwanie wysypisk</t>
  </si>
  <si>
    <t>(-) 10000 dodatkowe lampy</t>
  </si>
  <si>
    <t>(-) 8000 usuwanie drzew</t>
  </si>
  <si>
    <t>(-)10000</t>
  </si>
  <si>
    <t>(-109000)</t>
  </si>
  <si>
    <t>Dokumentacja osrodek kultury widuchowa</t>
  </si>
  <si>
    <t>Przychody i rozchody budżetu Gminy w 2011 r.</t>
  </si>
  <si>
    <t>§ 950</t>
  </si>
  <si>
    <t>Plan przychodów i kosztów samorządowych zakładów budżetowych w 2011 r.</t>
  </si>
  <si>
    <t>Rezerwa kryzysowa</t>
  </si>
  <si>
    <t>Dotacje celowe w ramach programów finansowanych z udziałem środków europejskich oraz środków, o których mowa w art.5 ust.1 pkt. 3 oraz ust. 3 pkt 5 i 6 ustawy, lub płatności w ramach budżetu środków europejskich</t>
  </si>
  <si>
    <t>Dochody budżetu gminy na 2011 r.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</si>
  <si>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</si>
  <si>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</si>
  <si>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</si>
  <si>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</si>
  <si>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</si>
  <si>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Plan
2011 r.</t>
  </si>
  <si>
    <t>Dotacje celowe z budżetu na finansowanie lub dofinansowanie kosztów realizacji inwestycji i zakupów inwestycyjnych samorządowych zakładów budżetowych</t>
  </si>
  <si>
    <t>Kwota
2011 r.</t>
  </si>
  <si>
    <t>Zakup uslug remontowych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</si>
  <si>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</si>
  <si>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</si>
  <si>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Kultura fizyczna</t>
  </si>
  <si>
    <t>Zadania w zakresie kultury fizycznej</t>
  </si>
  <si>
    <t>Dotacja celowa otrzymana z tytułu pomocy finansowej udzielanej między jednostkami samorządu terytorialnego na dofinansowanie własnych zadań inwestycyjnych i zakupów inwestycyjnych</t>
  </si>
  <si>
    <t>8090</t>
  </si>
  <si>
    <t>Koszty emisji samorządowych papierów wartosciowych oraz inne opłaty i prowizje</t>
  </si>
  <si>
    <t xml:space="preserve">Dotacje celowe z budżetu jednostki samorządu terytorialnego, udzielone w trybie art. 221 ustawy, na finansowanie lub dofinansowanie zadań zleconych do realizacji organizacjom prowadzącym działalność pożytku publicznego
</t>
  </si>
  <si>
    <t>upowszechnianie kultury fizycznej</t>
  </si>
  <si>
    <t>Wolne środki, o których mowa w art. 217 ust. 2 pkt 6 ustawy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</si>
</sst>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</numFmts>
  <fonts count="44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3"/>
      <name val="Arial CE"/>
      <family val="2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sz val="5"/>
      <name val="Arial CE"/>
      <family val="2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name val="Arial CE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Arial CE"/>
    </font>
    <font>
      <sz val="10"/>
      <name val="Arial CE"/>
    </font>
    <font>
      <i/>
      <u/>
      <sz val="8"/>
      <name val="Arial CE"/>
      <charset val="238"/>
    </font>
    <font>
      <i/>
      <sz val="8"/>
      <name val="Arial"/>
      <family val="2"/>
      <charset val="238"/>
    </font>
    <font>
      <b/>
      <sz val="10"/>
      <name val="Arial CE"/>
    </font>
    <font>
      <sz val="9"/>
      <name val="Arial CE"/>
      <charset val="238"/>
    </font>
    <font>
      <sz val="10"/>
      <color rgb="FFFF0000"/>
      <name val="Arial CE"/>
      <family val="2"/>
      <charset val="238"/>
    </font>
    <font>
      <i/>
      <sz val="8"/>
      <name val="Arial CE"/>
      <charset val="238"/>
    </font>
    <font>
      <sz val="6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indexed="16"/>
      <name val="Tahoma"/>
      <family val="2"/>
      <charset val="238"/>
    </font>
    <font>
      <sz val="9"/>
      <color indexed="16"/>
      <name val="Tahoma"/>
      <family val="2"/>
      <charset val="238"/>
    </font>
    <font>
      <sz val="7"/>
      <name val="Arial CE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7">
    <xf numFmtId="0" fontId="0" fillId="0" borderId="0" xfId="0"/>
    <xf numFmtId="0" fontId="17" fillId="0" borderId="0" xfId="0" applyFont="1" applyAlignment="1">
      <alignment vertical="center"/>
    </xf>
    <xf numFmtId="43" fontId="25" fillId="0" borderId="0" xfId="1" applyFont="1" applyFill="1" applyBorder="1" applyAlignment="1">
      <alignment horizontal="left" vertical="top"/>
    </xf>
    <xf numFmtId="43" fontId="23" fillId="0" borderId="0" xfId="1" applyFont="1" applyFill="1" applyBorder="1" applyAlignment="1">
      <alignment horizontal="left" vertical="top"/>
    </xf>
    <xf numFmtId="0" fontId="26" fillId="0" borderId="0" xfId="0" applyFont="1"/>
    <xf numFmtId="49" fontId="29" fillId="0" borderId="6" xfId="1" applyNumberFormat="1" applyFont="1" applyFill="1" applyBorder="1" applyAlignment="1">
      <alignment horizontal="left" vertical="top"/>
    </xf>
    <xf numFmtId="43" fontId="30" fillId="0" borderId="20" xfId="1" applyFont="1" applyFill="1" applyBorder="1"/>
    <xf numFmtId="43" fontId="29" fillId="0" borderId="24" xfId="1" applyFont="1" applyFill="1" applyBorder="1" applyAlignment="1">
      <alignment horizontal="left" vertical="top"/>
    </xf>
    <xf numFmtId="3" fontId="29" fillId="0" borderId="6" xfId="1" applyNumberFormat="1" applyFont="1" applyFill="1" applyBorder="1" applyAlignment="1">
      <alignment horizontal="right" vertical="top"/>
    </xf>
    <xf numFmtId="3" fontId="29" fillId="0" borderId="0" xfId="1" applyNumberFormat="1" applyFont="1" applyFill="1" applyBorder="1" applyAlignment="1">
      <alignment horizontal="right" vertical="top"/>
    </xf>
    <xf numFmtId="43" fontId="30" fillId="0" borderId="8" xfId="1" applyFont="1" applyFill="1" applyBorder="1"/>
    <xf numFmtId="49" fontId="25" fillId="0" borderId="17" xfId="1" applyNumberFormat="1" applyFont="1" applyFill="1" applyBorder="1" applyAlignment="1">
      <alignment horizontal="left" vertical="top"/>
    </xf>
    <xf numFmtId="43" fontId="30" fillId="0" borderId="17" xfId="1" applyFont="1" applyFill="1" applyBorder="1"/>
    <xf numFmtId="43" fontId="25" fillId="0" borderId="15" xfId="1" applyFont="1" applyFill="1" applyBorder="1" applyAlignment="1">
      <alignment horizontal="left" vertical="top"/>
    </xf>
    <xf numFmtId="3" fontId="25" fillId="0" borderId="17" xfId="1" applyNumberFormat="1" applyFont="1" applyFill="1" applyBorder="1" applyAlignment="1">
      <alignment horizontal="right" vertical="top"/>
    </xf>
    <xf numFmtId="166" fontId="25" fillId="0" borderId="17" xfId="1" applyNumberFormat="1" applyFont="1" applyFill="1" applyBorder="1" applyAlignment="1">
      <alignment horizontal="left" vertical="top"/>
    </xf>
    <xf numFmtId="43" fontId="25" fillId="0" borderId="18" xfId="1" applyFont="1" applyFill="1" applyBorder="1" applyAlignment="1">
      <alignment horizontal="left" vertical="top" wrapText="1"/>
    </xf>
    <xf numFmtId="164" fontId="29" fillId="0" borderId="6" xfId="1" applyNumberFormat="1" applyFont="1" applyFill="1" applyBorder="1" applyAlignment="1">
      <alignment horizontal="left" vertical="top"/>
    </xf>
    <xf numFmtId="43" fontId="29" fillId="0" borderId="19" xfId="1" applyFont="1" applyFill="1" applyBorder="1" applyAlignment="1">
      <alignment horizontal="left" vertical="top"/>
    </xf>
    <xf numFmtId="165" fontId="25" fillId="0" borderId="17" xfId="1" applyNumberFormat="1" applyFont="1" applyFill="1" applyBorder="1" applyAlignment="1">
      <alignment horizontal="left" vertical="top"/>
    </xf>
    <xf numFmtId="43" fontId="25" fillId="0" borderId="18" xfId="1" applyFont="1" applyFill="1" applyBorder="1" applyAlignment="1">
      <alignment horizontal="left" vertical="top"/>
    </xf>
    <xf numFmtId="164" fontId="29" fillId="0" borderId="20" xfId="1" applyNumberFormat="1" applyFont="1" applyFill="1" applyBorder="1" applyAlignment="1">
      <alignment horizontal="left" vertical="top"/>
    </xf>
    <xf numFmtId="3" fontId="29" fillId="0" borderId="20" xfId="1" applyNumberFormat="1" applyFont="1" applyFill="1" applyBorder="1" applyAlignment="1">
      <alignment horizontal="right" vertical="top"/>
    </xf>
    <xf numFmtId="43" fontId="13" fillId="0" borderId="19" xfId="1" applyFont="1" applyFill="1" applyBorder="1" applyAlignment="1">
      <alignment horizontal="left" vertical="top"/>
    </xf>
    <xf numFmtId="3" fontId="13" fillId="0" borderId="20" xfId="1" applyNumberFormat="1" applyFont="1" applyFill="1" applyBorder="1" applyAlignment="1">
      <alignment horizontal="right" vertical="top"/>
    </xf>
    <xf numFmtId="43" fontId="13" fillId="0" borderId="21" xfId="1" applyFont="1" applyFill="1" applyBorder="1" applyAlignment="1">
      <alignment horizontal="left" vertical="top"/>
    </xf>
    <xf numFmtId="166" fontId="13" fillId="0" borderId="17" xfId="1" applyNumberFormat="1" applyFont="1" applyFill="1" applyBorder="1" applyAlignment="1">
      <alignment horizontal="left" vertical="top"/>
    </xf>
    <xf numFmtId="43" fontId="13" fillId="0" borderId="18" xfId="1" applyFont="1" applyFill="1" applyBorder="1" applyAlignment="1">
      <alignment horizontal="left" vertical="top" wrapText="1"/>
    </xf>
    <xf numFmtId="3" fontId="13" fillId="0" borderId="17" xfId="1" applyNumberFormat="1" applyFont="1" applyFill="1" applyBorder="1" applyAlignment="1">
      <alignment horizontal="right" vertical="top"/>
    </xf>
    <xf numFmtId="43" fontId="13" fillId="0" borderId="18" xfId="1" applyFont="1" applyFill="1" applyBorder="1" applyAlignment="1">
      <alignment horizontal="left" vertical="top"/>
    </xf>
    <xf numFmtId="165" fontId="13" fillId="0" borderId="17" xfId="1" applyNumberFormat="1" applyFont="1" applyFill="1" applyBorder="1" applyAlignment="1">
      <alignment horizontal="left" vertical="top"/>
    </xf>
    <xf numFmtId="3" fontId="23" fillId="0" borderId="0" xfId="1" applyNumberFormat="1" applyFont="1" applyFill="1" applyBorder="1" applyAlignment="1">
      <alignment horizontal="right" vertical="top"/>
    </xf>
    <xf numFmtId="165" fontId="13" fillId="0" borderId="20" xfId="1" applyNumberFormat="1" applyFont="1" applyFill="1" applyBorder="1" applyAlignment="1">
      <alignment horizontal="left" vertical="top"/>
    </xf>
    <xf numFmtId="43" fontId="29" fillId="0" borderId="53" xfId="1" applyFont="1" applyFill="1" applyBorder="1" applyAlignment="1">
      <alignment horizontal="left" vertical="top"/>
    </xf>
    <xf numFmtId="43" fontId="25" fillId="0" borderId="24" xfId="1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vertical="center"/>
    </xf>
    <xf numFmtId="43" fontId="0" fillId="0" borderId="8" xfId="1" applyFont="1" applyFill="1" applyBorder="1"/>
    <xf numFmtId="43" fontId="0" fillId="0" borderId="49" xfId="1" applyFont="1" applyFill="1" applyBorder="1"/>
    <xf numFmtId="3" fontId="0" fillId="0" borderId="49" xfId="1" applyNumberFormat="1" applyFont="1" applyFill="1" applyBorder="1"/>
    <xf numFmtId="43" fontId="0" fillId="0" borderId="17" xfId="1" applyFont="1" applyFill="1" applyBorder="1"/>
    <xf numFmtId="43" fontId="0" fillId="0" borderId="20" xfId="1" applyFont="1" applyFill="1" applyBorder="1"/>
    <xf numFmtId="0" fontId="0" fillId="0" borderId="0" xfId="0" applyFont="1" applyAlignment="1">
      <alignment horizontal="center" vertical="center"/>
    </xf>
    <xf numFmtId="167" fontId="13" fillId="0" borderId="38" xfId="1" applyNumberFormat="1" applyFont="1" applyFill="1" applyBorder="1" applyAlignment="1">
      <alignment horizontal="left" vertical="top"/>
    </xf>
    <xf numFmtId="43" fontId="13" fillId="0" borderId="39" xfId="1" applyFont="1" applyFill="1" applyBorder="1" applyAlignment="1">
      <alignment horizontal="left" vertical="top"/>
    </xf>
    <xf numFmtId="3" fontId="13" fillId="0" borderId="39" xfId="1" applyNumberFormat="1" applyFont="1" applyFill="1" applyBorder="1" applyAlignment="1">
      <alignment horizontal="right" vertical="top"/>
    </xf>
    <xf numFmtId="167" fontId="13" fillId="0" borderId="30" xfId="1" applyNumberFormat="1" applyFont="1" applyFill="1" applyBorder="1" applyAlignment="1">
      <alignment horizontal="left" vertical="top"/>
    </xf>
    <xf numFmtId="43" fontId="13" fillId="0" borderId="31" xfId="1" applyFont="1" applyFill="1" applyBorder="1" applyAlignment="1">
      <alignment horizontal="left" vertical="top"/>
    </xf>
    <xf numFmtId="3" fontId="13" fillId="0" borderId="31" xfId="1" applyNumberFormat="1" applyFont="1" applyFill="1" applyBorder="1" applyAlignment="1">
      <alignment horizontal="right" vertical="top"/>
    </xf>
    <xf numFmtId="167" fontId="13" fillId="0" borderId="34" xfId="1" applyNumberFormat="1" applyFont="1" applyFill="1" applyBorder="1" applyAlignment="1">
      <alignment horizontal="left" vertical="top"/>
    </xf>
    <xf numFmtId="43" fontId="13" fillId="0" borderId="35" xfId="1" applyFont="1" applyFill="1" applyBorder="1" applyAlignment="1">
      <alignment horizontal="left" vertical="top"/>
    </xf>
    <xf numFmtId="3" fontId="13" fillId="0" borderId="35" xfId="1" applyNumberFormat="1" applyFont="1" applyFill="1" applyBorder="1" applyAlignment="1">
      <alignment horizontal="right" vertical="top"/>
    </xf>
    <xf numFmtId="167" fontId="13" fillId="0" borderId="19" xfId="1" applyNumberFormat="1" applyFont="1" applyFill="1" applyBorder="1" applyAlignment="1">
      <alignment horizontal="left" vertical="top"/>
    </xf>
    <xf numFmtId="43" fontId="13" fillId="0" borderId="24" xfId="1" applyFont="1" applyFill="1" applyBorder="1" applyAlignment="1">
      <alignment horizontal="left" vertical="top"/>
    </xf>
    <xf numFmtId="3" fontId="13" fillId="0" borderId="24" xfId="1" applyNumberFormat="1" applyFont="1" applyFill="1" applyBorder="1" applyAlignment="1">
      <alignment horizontal="right" vertical="top"/>
    </xf>
    <xf numFmtId="3" fontId="13" fillId="0" borderId="32" xfId="1" applyNumberFormat="1" applyFont="1" applyFill="1" applyBorder="1" applyAlignment="1">
      <alignment horizontal="right" vertical="top"/>
    </xf>
    <xf numFmtId="43" fontId="13" fillId="0" borderId="15" xfId="1" applyFont="1" applyFill="1" applyBorder="1" applyAlignment="1">
      <alignment horizontal="left" vertical="top"/>
    </xf>
    <xf numFmtId="3" fontId="13" fillId="0" borderId="15" xfId="1" applyNumberFormat="1" applyFont="1" applyFill="1" applyBorder="1" applyAlignment="1">
      <alignment horizontal="right" vertical="top"/>
    </xf>
    <xf numFmtId="3" fontId="0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26" fillId="0" borderId="0" xfId="0" applyFont="1" applyFill="1"/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23" fillId="0" borderId="24" xfId="1" applyNumberFormat="1" applyFont="1" applyFill="1" applyBorder="1" applyAlignment="1">
      <alignment horizontal="right" vertical="top"/>
    </xf>
    <xf numFmtId="3" fontId="13" fillId="0" borderId="43" xfId="0" applyNumberFormat="1" applyFont="1" applyFill="1" applyBorder="1" applyAlignment="1">
      <alignment vertical="top" wrapText="1"/>
    </xf>
    <xf numFmtId="0" fontId="30" fillId="0" borderId="0" xfId="0" applyFont="1" applyFill="1"/>
    <xf numFmtId="165" fontId="13" fillId="0" borderId="26" xfId="1" applyNumberFormat="1" applyFont="1" applyFill="1" applyBorder="1" applyAlignment="1">
      <alignment horizontal="left" vertical="top"/>
    </xf>
    <xf numFmtId="3" fontId="13" fillId="0" borderId="8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23" fillId="0" borderId="5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/>
    <xf numFmtId="3" fontId="12" fillId="0" borderId="15" xfId="0" applyNumberFormat="1" applyFont="1" applyFill="1" applyBorder="1"/>
    <xf numFmtId="3" fontId="12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top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  <xf numFmtId="0" fontId="18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7" fillId="0" borderId="6" xfId="0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0" fillId="2" borderId="0" xfId="0" applyFont="1" applyFill="1"/>
    <xf numFmtId="0" fontId="30" fillId="2" borderId="0" xfId="0" applyFont="1" applyFill="1"/>
    <xf numFmtId="49" fontId="13" fillId="0" borderId="19" xfId="1" applyNumberFormat="1" applyFont="1" applyFill="1" applyBorder="1"/>
    <xf numFmtId="3" fontId="23" fillId="0" borderId="23" xfId="1" applyNumberFormat="1" applyFont="1" applyFill="1" applyBorder="1" applyAlignment="1">
      <alignment horizontal="right" vertical="top"/>
    </xf>
    <xf numFmtId="3" fontId="13" fillId="0" borderId="26" xfId="1" applyNumberFormat="1" applyFont="1" applyFill="1" applyBorder="1" applyAlignment="1">
      <alignment horizontal="right" vertical="top"/>
    </xf>
    <xf numFmtId="3" fontId="13" fillId="0" borderId="85" xfId="0" applyNumberFormat="1" applyFont="1" applyFill="1" applyBorder="1" applyAlignment="1">
      <alignment vertical="top" wrapText="1"/>
    </xf>
    <xf numFmtId="3" fontId="13" fillId="0" borderId="84" xfId="1" applyNumberFormat="1" applyFont="1" applyFill="1" applyBorder="1" applyAlignment="1">
      <alignment horizontal="right" vertical="top"/>
    </xf>
    <xf numFmtId="3" fontId="13" fillId="0" borderId="25" xfId="0" applyNumberFormat="1" applyFont="1" applyFill="1" applyBorder="1" applyAlignment="1">
      <alignment vertical="top" wrapText="1"/>
    </xf>
    <xf numFmtId="3" fontId="23" fillId="0" borderId="62" xfId="1" applyNumberFormat="1" applyFont="1" applyFill="1" applyBorder="1" applyAlignment="1">
      <alignment horizontal="right" vertical="top"/>
    </xf>
    <xf numFmtId="3" fontId="23" fillId="2" borderId="62" xfId="1" applyNumberFormat="1" applyFont="1" applyFill="1" applyBorder="1" applyAlignment="1">
      <alignment horizontal="right" vertical="top"/>
    </xf>
    <xf numFmtId="3" fontId="13" fillId="0" borderId="62" xfId="1" applyNumberFormat="1" applyFont="1" applyFill="1" applyBorder="1" applyAlignment="1">
      <alignment horizontal="right" vertical="top"/>
    </xf>
    <xf numFmtId="3" fontId="23" fillId="0" borderId="28" xfId="1" applyNumberFormat="1" applyFont="1" applyFill="1" applyBorder="1" applyAlignment="1">
      <alignment horizontal="right" vertical="top"/>
    </xf>
    <xf numFmtId="0" fontId="12" fillId="2" borderId="0" xfId="0" applyFont="1" applyFill="1"/>
    <xf numFmtId="0" fontId="0" fillId="0" borderId="0" xfId="0" applyAlignment="1">
      <alignment vertical="center"/>
    </xf>
    <xf numFmtId="168" fontId="23" fillId="0" borderId="22" xfId="1" applyNumberFormat="1" applyFont="1" applyFill="1" applyBorder="1" applyAlignment="1">
      <alignment horizontal="left" vertical="top"/>
    </xf>
    <xf numFmtId="43" fontId="23" fillId="0" borderId="24" xfId="1" applyFont="1" applyFill="1" applyBorder="1" applyAlignment="1">
      <alignment horizontal="left" vertical="top"/>
    </xf>
    <xf numFmtId="0" fontId="13" fillId="0" borderId="1" xfId="0" applyFont="1" applyFill="1" applyBorder="1"/>
    <xf numFmtId="169" fontId="13" fillId="0" borderId="26" xfId="1" applyNumberFormat="1" applyFont="1" applyFill="1" applyBorder="1" applyAlignment="1">
      <alignment horizontal="left" vertical="top"/>
    </xf>
    <xf numFmtId="3" fontId="13" fillId="0" borderId="92" xfId="1" applyNumberFormat="1" applyFont="1" applyFill="1" applyBorder="1" applyAlignment="1">
      <alignment horizontal="right" vertical="top"/>
    </xf>
    <xf numFmtId="164" fontId="23" fillId="0" borderId="22" xfId="1" applyNumberFormat="1" applyFont="1" applyFill="1" applyBorder="1" applyAlignment="1">
      <alignment horizontal="left" vertical="top"/>
    </xf>
    <xf numFmtId="43" fontId="23" fillId="0" borderId="28" xfId="1" applyFont="1" applyFill="1" applyBorder="1" applyAlignment="1">
      <alignment horizontal="left" vertical="top"/>
    </xf>
    <xf numFmtId="3" fontId="23" fillId="0" borderId="27" xfId="1" applyNumberFormat="1" applyFont="1" applyFill="1" applyBorder="1" applyAlignment="1">
      <alignment horizontal="right" vertical="top"/>
    </xf>
    <xf numFmtId="164" fontId="23" fillId="0" borderId="54" xfId="1" applyNumberFormat="1" applyFont="1" applyFill="1" applyBorder="1" applyAlignment="1">
      <alignment horizontal="left" vertical="top"/>
    </xf>
    <xf numFmtId="167" fontId="13" fillId="0" borderId="0" xfId="1" applyNumberFormat="1" applyFont="1" applyFill="1" applyBorder="1" applyAlignment="1">
      <alignment horizontal="left" vertical="top"/>
    </xf>
    <xf numFmtId="43" fontId="13" fillId="0" borderId="28" xfId="1" applyFont="1" applyFill="1" applyBorder="1" applyAlignment="1">
      <alignment horizontal="left" vertical="top"/>
    </xf>
    <xf numFmtId="3" fontId="13" fillId="0" borderId="28" xfId="1" applyNumberFormat="1" applyFont="1" applyFill="1" applyBorder="1" applyAlignment="1">
      <alignment horizontal="right" vertical="top"/>
    </xf>
    <xf numFmtId="165" fontId="13" fillId="0" borderId="27" xfId="1" applyNumberFormat="1" applyFont="1" applyFill="1" applyBorder="1" applyAlignment="1">
      <alignment horizontal="left" vertical="top"/>
    </xf>
    <xf numFmtId="3" fontId="13" fillId="0" borderId="19" xfId="1" applyNumberFormat="1" applyFont="1" applyFill="1" applyBorder="1" applyAlignment="1">
      <alignment horizontal="right" vertical="top"/>
    </xf>
    <xf numFmtId="164" fontId="23" fillId="0" borderId="10" xfId="1" applyNumberFormat="1" applyFont="1" applyFill="1" applyBorder="1" applyAlignment="1">
      <alignment horizontal="left" vertical="top"/>
    </xf>
    <xf numFmtId="43" fontId="23" fillId="0" borderId="53" xfId="1" applyFont="1" applyFill="1" applyBorder="1" applyAlignment="1">
      <alignment horizontal="left" vertical="top"/>
    </xf>
    <xf numFmtId="3" fontId="23" fillId="0" borderId="53" xfId="1" applyNumberFormat="1" applyFont="1" applyFill="1" applyBorder="1" applyAlignment="1">
      <alignment horizontal="right" vertical="top"/>
    </xf>
    <xf numFmtId="3" fontId="23" fillId="0" borderId="66" xfId="1" applyNumberFormat="1" applyFont="1" applyFill="1" applyBorder="1" applyAlignment="1">
      <alignment horizontal="right" vertical="top"/>
    </xf>
    <xf numFmtId="165" fontId="13" fillId="0" borderId="51" xfId="1" applyNumberFormat="1" applyFont="1" applyFill="1" applyBorder="1" applyAlignment="1">
      <alignment horizontal="left" vertical="top"/>
    </xf>
    <xf numFmtId="43" fontId="13" fillId="0" borderId="24" xfId="1" applyFont="1" applyFill="1" applyBorder="1" applyAlignment="1">
      <alignment horizontal="left" vertical="top" wrapText="1"/>
    </xf>
    <xf numFmtId="3" fontId="13" fillId="0" borderId="20" xfId="0" applyNumberFormat="1" applyFont="1" applyFill="1" applyBorder="1" applyAlignment="1">
      <alignment vertical="top" wrapText="1"/>
    </xf>
    <xf numFmtId="3" fontId="13" fillId="0" borderId="22" xfId="0" applyNumberFormat="1" applyFont="1" applyFill="1" applyBorder="1" applyAlignment="1">
      <alignment vertical="top" wrapText="1"/>
    </xf>
    <xf numFmtId="43" fontId="13" fillId="0" borderId="23" xfId="1" applyFont="1" applyFill="1" applyBorder="1"/>
    <xf numFmtId="43" fontId="13" fillId="0" borderId="19" xfId="1" applyFont="1" applyFill="1" applyBorder="1"/>
    <xf numFmtId="43" fontId="13" fillId="0" borderId="25" xfId="1" applyFont="1" applyFill="1" applyBorder="1"/>
    <xf numFmtId="43" fontId="13" fillId="0" borderId="18" xfId="1" applyFont="1" applyFill="1" applyBorder="1"/>
    <xf numFmtId="43" fontId="13" fillId="0" borderId="27" xfId="1" applyFont="1" applyFill="1" applyBorder="1"/>
    <xf numFmtId="43" fontId="13" fillId="0" borderId="0" xfId="1" applyFont="1" applyFill="1" applyBorder="1"/>
    <xf numFmtId="43" fontId="13" fillId="0" borderId="66" xfId="1" applyFont="1" applyFill="1" applyBorder="1"/>
    <xf numFmtId="43" fontId="13" fillId="0" borderId="67" xfId="1" applyFont="1" applyFill="1" applyBorder="1"/>
    <xf numFmtId="3" fontId="23" fillId="0" borderId="15" xfId="0" applyNumberFormat="1" applyFont="1" applyFill="1" applyBorder="1" applyAlignment="1">
      <alignment vertical="center"/>
    </xf>
    <xf numFmtId="0" fontId="13" fillId="0" borderId="8" xfId="0" applyFont="1" applyFill="1" applyBorder="1"/>
    <xf numFmtId="0" fontId="0" fillId="0" borderId="0" xfId="0" applyFill="1"/>
    <xf numFmtId="0" fontId="2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3" fontId="0" fillId="4" borderId="0" xfId="0" applyNumberFormat="1" applyFont="1" applyFill="1" applyAlignment="1">
      <alignment vertical="center"/>
    </xf>
    <xf numFmtId="0" fontId="12" fillId="5" borderId="0" xfId="0" applyFont="1" applyFill="1" applyAlignment="1">
      <alignment vertical="center"/>
    </xf>
    <xf numFmtId="3" fontId="12" fillId="5" borderId="0" xfId="0" applyNumberFormat="1" applyFont="1" applyFill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14" xfId="0" applyFill="1" applyBorder="1" applyAlignment="1"/>
    <xf numFmtId="167" fontId="13" fillId="0" borderId="18" xfId="1" applyNumberFormat="1" applyFont="1" applyFill="1" applyBorder="1" applyAlignment="1">
      <alignment horizontal="left" vertical="top"/>
    </xf>
    <xf numFmtId="3" fontId="13" fillId="0" borderId="3" xfId="0" applyNumberFormat="1" applyFont="1" applyFill="1" applyBorder="1" applyAlignment="1">
      <alignment vertical="top" wrapText="1"/>
    </xf>
    <xf numFmtId="3" fontId="13" fillId="0" borderId="79" xfId="0" applyNumberFormat="1" applyFont="1" applyFill="1" applyBorder="1" applyAlignment="1">
      <alignment vertical="top" wrapText="1"/>
    </xf>
    <xf numFmtId="3" fontId="13" fillId="0" borderId="96" xfId="1" applyNumberFormat="1" applyFont="1" applyFill="1" applyBorder="1" applyAlignment="1">
      <alignment horizontal="right" vertical="top"/>
    </xf>
    <xf numFmtId="0" fontId="13" fillId="0" borderId="2" xfId="0" applyFont="1" applyFill="1" applyBorder="1"/>
    <xf numFmtId="3" fontId="13" fillId="0" borderId="35" xfId="0" applyNumberFormat="1" applyFont="1" applyFill="1" applyBorder="1" applyAlignment="1">
      <alignment vertical="top" wrapText="1"/>
    </xf>
    <xf numFmtId="3" fontId="13" fillId="0" borderId="97" xfId="1" applyNumberFormat="1" applyFont="1" applyFill="1" applyBorder="1" applyAlignment="1">
      <alignment horizontal="right" vertical="top"/>
    </xf>
    <xf numFmtId="0" fontId="13" fillId="0" borderId="98" xfId="0" applyFont="1" applyFill="1" applyBorder="1"/>
    <xf numFmtId="3" fontId="13" fillId="0" borderId="33" xfId="0" applyNumberFormat="1" applyFont="1" applyFill="1" applyBorder="1" applyAlignment="1">
      <alignment vertical="top" wrapText="1"/>
    </xf>
    <xf numFmtId="3" fontId="13" fillId="0" borderId="31" xfId="0" applyNumberFormat="1" applyFont="1" applyFill="1" applyBorder="1" applyAlignment="1">
      <alignment vertical="top" wrapText="1"/>
    </xf>
    <xf numFmtId="3" fontId="13" fillId="0" borderId="99" xfId="1" applyNumberFormat="1" applyFont="1" applyFill="1" applyBorder="1" applyAlignment="1">
      <alignment horizontal="right" vertical="top"/>
    </xf>
    <xf numFmtId="0" fontId="13" fillId="0" borderId="100" xfId="0" applyFont="1" applyFill="1" applyBorder="1"/>
    <xf numFmtId="3" fontId="13" fillId="0" borderId="42" xfId="0" applyNumberFormat="1" applyFont="1" applyFill="1" applyBorder="1" applyAlignment="1">
      <alignment vertical="top" wrapText="1"/>
    </xf>
    <xf numFmtId="3" fontId="13" fillId="0" borderId="81" xfId="0" applyNumberFormat="1" applyFont="1" applyFill="1" applyBorder="1" applyAlignment="1">
      <alignment vertical="top" wrapText="1"/>
    </xf>
    <xf numFmtId="0" fontId="13" fillId="0" borderId="60" xfId="0" applyFont="1" applyFill="1" applyBorder="1"/>
    <xf numFmtId="0" fontId="13" fillId="0" borderId="31" xfId="0" applyFont="1" applyFill="1" applyBorder="1"/>
    <xf numFmtId="3" fontId="13" fillId="0" borderId="34" xfId="1" applyNumberFormat="1" applyFont="1" applyFill="1" applyBorder="1" applyAlignment="1">
      <alignment horizontal="right" vertical="top"/>
    </xf>
    <xf numFmtId="0" fontId="13" fillId="0" borderId="3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7" fontId="13" fillId="0" borderId="36" xfId="1" applyNumberFormat="1" applyFont="1" applyFill="1" applyBorder="1" applyAlignment="1">
      <alignment horizontal="left" vertical="top"/>
    </xf>
    <xf numFmtId="43" fontId="13" fillId="0" borderId="37" xfId="1" applyFont="1" applyFill="1" applyBorder="1" applyAlignment="1">
      <alignment horizontal="left" vertical="top"/>
    </xf>
    <xf numFmtId="3" fontId="13" fillId="0" borderId="37" xfId="1" applyNumberFormat="1" applyFont="1" applyFill="1" applyBorder="1" applyAlignment="1">
      <alignment horizontal="right" vertical="top"/>
    </xf>
    <xf numFmtId="3" fontId="13" fillId="0" borderId="37" xfId="0" applyNumberFormat="1" applyFont="1" applyFill="1" applyBorder="1" applyAlignment="1">
      <alignment vertical="top" wrapText="1"/>
    </xf>
    <xf numFmtId="0" fontId="13" fillId="0" borderId="71" xfId="0" applyFont="1" applyFill="1" applyBorder="1"/>
    <xf numFmtId="3" fontId="13" fillId="0" borderId="68" xfId="1" applyNumberFormat="1" applyFont="1" applyFill="1" applyBorder="1" applyAlignment="1">
      <alignment horizontal="right" vertical="top"/>
    </xf>
    <xf numFmtId="3" fontId="13" fillId="0" borderId="30" xfId="1" applyNumberFormat="1" applyFont="1" applyFill="1" applyBorder="1" applyAlignment="1">
      <alignment horizontal="right" vertical="top"/>
    </xf>
    <xf numFmtId="0" fontId="13" fillId="0" borderId="3" xfId="0" applyFont="1" applyFill="1" applyBorder="1"/>
    <xf numFmtId="0" fontId="13" fillId="0" borderId="102" xfId="0" applyFont="1" applyFill="1" applyBorder="1"/>
    <xf numFmtId="3" fontId="13" fillId="0" borderId="80" xfId="1" applyNumberFormat="1" applyFont="1" applyFill="1" applyBorder="1" applyAlignment="1">
      <alignment horizontal="right" vertical="top"/>
    </xf>
    <xf numFmtId="0" fontId="13" fillId="0" borderId="4" xfId="0" applyFont="1" applyFill="1" applyBorder="1"/>
    <xf numFmtId="0" fontId="13" fillId="0" borderId="103" xfId="0" applyFont="1" applyFill="1" applyBorder="1"/>
    <xf numFmtId="0" fontId="13" fillId="0" borderId="104" xfId="0" applyFont="1" applyFill="1" applyBorder="1"/>
    <xf numFmtId="3" fontId="13" fillId="0" borderId="83" xfId="0" applyNumberFormat="1" applyFont="1" applyFill="1" applyBorder="1" applyAlignment="1">
      <alignment vertical="top" wrapText="1"/>
    </xf>
    <xf numFmtId="167" fontId="13" fillId="0" borderId="105" xfId="1" applyNumberFormat="1" applyFont="1" applyFill="1" applyBorder="1" applyAlignment="1">
      <alignment horizontal="left" vertical="top"/>
    </xf>
    <xf numFmtId="3" fontId="13" fillId="0" borderId="39" xfId="0" applyNumberFormat="1" applyFont="1" applyFill="1" applyBorder="1" applyAlignment="1">
      <alignment vertical="top" wrapText="1"/>
    </xf>
    <xf numFmtId="0" fontId="13" fillId="0" borderId="39" xfId="0" applyFont="1" applyFill="1" applyBorder="1"/>
    <xf numFmtId="3" fontId="13" fillId="0" borderId="41" xfId="0" applyNumberFormat="1" applyFont="1" applyFill="1" applyBorder="1" applyAlignment="1">
      <alignment vertical="top" wrapText="1"/>
    </xf>
    <xf numFmtId="167" fontId="13" fillId="0" borderId="93" xfId="1" applyNumberFormat="1" applyFont="1" applyFill="1" applyBorder="1" applyAlignment="1">
      <alignment horizontal="left" vertical="top"/>
    </xf>
    <xf numFmtId="3" fontId="23" fillId="0" borderId="95" xfId="1" applyNumberFormat="1" applyFont="1" applyFill="1" applyBorder="1" applyAlignment="1">
      <alignment horizontal="right" vertical="top"/>
    </xf>
    <xf numFmtId="3" fontId="13" fillId="0" borderId="94" xfId="0" applyNumberFormat="1" applyFont="1" applyFill="1" applyBorder="1" applyAlignment="1">
      <alignment vertical="top" wrapText="1"/>
    </xf>
    <xf numFmtId="0" fontId="13" fillId="0" borderId="32" xfId="0" applyFont="1" applyFill="1" applyBorder="1"/>
    <xf numFmtId="3" fontId="13" fillId="0" borderId="34" xfId="0" applyNumberFormat="1" applyFont="1" applyFill="1" applyBorder="1" applyAlignment="1">
      <alignment vertical="top" wrapText="1"/>
    </xf>
    <xf numFmtId="167" fontId="13" fillId="0" borderId="106" xfId="1" applyNumberFormat="1" applyFont="1" applyFill="1" applyBorder="1" applyAlignment="1">
      <alignment horizontal="left" vertical="top"/>
    </xf>
    <xf numFmtId="3" fontId="13" fillId="0" borderId="37" xfId="0" applyNumberFormat="1" applyFont="1" applyFill="1" applyBorder="1"/>
    <xf numFmtId="0" fontId="13" fillId="0" borderId="37" xfId="0" applyFont="1" applyFill="1" applyBorder="1"/>
    <xf numFmtId="0" fontId="13" fillId="0" borderId="119" xfId="0" applyFont="1" applyFill="1" applyBorder="1"/>
    <xf numFmtId="3" fontId="13" fillId="0" borderId="0" xfId="0" applyNumberFormat="1" applyFont="1" applyFill="1" applyBorder="1" applyAlignment="1">
      <alignment vertical="top" wrapText="1"/>
    </xf>
    <xf numFmtId="3" fontId="13" fillId="0" borderId="88" xfId="0" applyNumberFormat="1" applyFont="1" applyFill="1" applyBorder="1" applyAlignment="1">
      <alignment vertical="top" wrapText="1"/>
    </xf>
    <xf numFmtId="0" fontId="13" fillId="0" borderId="108" xfId="0" applyFont="1" applyFill="1" applyBorder="1"/>
    <xf numFmtId="3" fontId="13" fillId="0" borderId="16" xfId="0" applyNumberFormat="1" applyFont="1" applyFill="1" applyBorder="1" applyAlignment="1">
      <alignment vertical="top" wrapText="1"/>
    </xf>
    <xf numFmtId="43" fontId="13" fillId="0" borderId="31" xfId="1" applyFont="1" applyFill="1" applyBorder="1" applyAlignment="1">
      <alignment horizontal="left" vertical="top" wrapText="1"/>
    </xf>
    <xf numFmtId="0" fontId="13" fillId="0" borderId="122" xfId="0" applyFont="1" applyFill="1" applyBorder="1"/>
    <xf numFmtId="43" fontId="13" fillId="0" borderId="44" xfId="1" applyFont="1" applyFill="1" applyBorder="1"/>
    <xf numFmtId="43" fontId="13" fillId="0" borderId="45" xfId="1" applyFont="1" applyFill="1" applyBorder="1" applyAlignment="1">
      <alignment horizontal="left" vertical="top"/>
    </xf>
    <xf numFmtId="3" fontId="13" fillId="0" borderId="45" xfId="1" applyNumberFormat="1" applyFont="1" applyFill="1" applyBorder="1" applyAlignment="1">
      <alignment horizontal="right" vertical="top"/>
    </xf>
    <xf numFmtId="3" fontId="13" fillId="0" borderId="47" xfId="1" applyNumberFormat="1" applyFont="1" applyFill="1" applyBorder="1" applyAlignment="1">
      <alignment horizontal="right" vertical="top"/>
    </xf>
    <xf numFmtId="3" fontId="13" fillId="0" borderId="46" xfId="0" applyNumberFormat="1" applyFont="1" applyFill="1" applyBorder="1" applyAlignment="1">
      <alignment vertical="top" wrapText="1"/>
    </xf>
    <xf numFmtId="3" fontId="13" fillId="0" borderId="89" xfId="0" applyNumberFormat="1" applyFont="1" applyFill="1" applyBorder="1" applyAlignment="1">
      <alignment vertical="top" wrapText="1"/>
    </xf>
    <xf numFmtId="0" fontId="13" fillId="0" borderId="45" xfId="0" applyFont="1" applyFill="1" applyBorder="1"/>
    <xf numFmtId="0" fontId="13" fillId="0" borderId="30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43" fontId="13" fillId="0" borderId="35" xfId="1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vertical="center"/>
    </xf>
    <xf numFmtId="3" fontId="13" fillId="0" borderId="122" xfId="1" applyNumberFormat="1" applyFont="1" applyFill="1" applyBorder="1" applyAlignment="1">
      <alignment horizontal="right" vertical="top"/>
    </xf>
    <xf numFmtId="3" fontId="13" fillId="0" borderId="123" xfId="1" applyNumberFormat="1" applyFont="1" applyFill="1" applyBorder="1" applyAlignment="1">
      <alignment horizontal="right" vertical="top"/>
    </xf>
    <xf numFmtId="3" fontId="13" fillId="0" borderId="124" xfId="0" applyNumberFormat="1" applyFont="1" applyFill="1" applyBorder="1" applyAlignment="1">
      <alignment vertical="top" wrapText="1"/>
    </xf>
    <xf numFmtId="3" fontId="13" fillId="0" borderId="124" xfId="1" applyNumberFormat="1" applyFont="1" applyFill="1" applyBorder="1" applyAlignment="1">
      <alignment horizontal="right" vertical="top"/>
    </xf>
    <xf numFmtId="3" fontId="13" fillId="0" borderId="40" xfId="1" applyNumberFormat="1" applyFont="1" applyFill="1" applyBorder="1" applyAlignment="1">
      <alignment horizontal="right" vertical="top"/>
    </xf>
    <xf numFmtId="0" fontId="13" fillId="0" borderId="6" xfId="0" applyFont="1" applyFill="1" applyBorder="1"/>
    <xf numFmtId="3" fontId="13" fillId="0" borderId="50" xfId="0" applyNumberFormat="1" applyFont="1" applyFill="1" applyBorder="1" applyAlignment="1">
      <alignment vertical="top" wrapText="1"/>
    </xf>
    <xf numFmtId="3" fontId="13" fillId="0" borderId="87" xfId="0" applyNumberFormat="1" applyFont="1" applyFill="1" applyBorder="1" applyAlignment="1">
      <alignment vertical="top" wrapText="1"/>
    </xf>
    <xf numFmtId="3" fontId="13" fillId="0" borderId="61" xfId="0" applyNumberFormat="1" applyFont="1" applyFill="1" applyBorder="1" applyAlignment="1">
      <alignment vertical="top" wrapText="1"/>
    </xf>
    <xf numFmtId="3" fontId="13" fillId="0" borderId="125" xfId="0" applyNumberFormat="1" applyFont="1" applyFill="1" applyBorder="1" applyAlignment="1">
      <alignment vertical="top" wrapText="1"/>
    </xf>
    <xf numFmtId="3" fontId="13" fillId="0" borderId="126" xfId="1" applyNumberFormat="1" applyFont="1" applyFill="1" applyBorder="1" applyAlignment="1">
      <alignment horizontal="right" vertical="top"/>
    </xf>
    <xf numFmtId="43" fontId="13" fillId="0" borderId="69" xfId="1" applyFont="1" applyFill="1" applyBorder="1"/>
    <xf numFmtId="43" fontId="13" fillId="0" borderId="51" xfId="1" applyFont="1" applyFill="1" applyBorder="1"/>
    <xf numFmtId="43" fontId="13" fillId="0" borderId="21" xfId="1" applyFont="1" applyFill="1" applyBorder="1"/>
    <xf numFmtId="43" fontId="23" fillId="0" borderId="40" xfId="1" applyFont="1" applyFill="1" applyBorder="1" applyAlignment="1">
      <alignment horizontal="left" vertical="top"/>
    </xf>
    <xf numFmtId="3" fontId="13" fillId="0" borderId="40" xfId="1" applyNumberFormat="1" applyFont="1" applyFill="1" applyBorder="1"/>
    <xf numFmtId="3" fontId="13" fillId="0" borderId="7" xfId="0" applyNumberFormat="1" applyFont="1" applyFill="1" applyBorder="1" applyAlignment="1">
      <alignment vertical="top" wrapText="1"/>
    </xf>
    <xf numFmtId="3" fontId="13" fillId="0" borderId="82" xfId="0" applyNumberFormat="1" applyFont="1" applyFill="1" applyBorder="1" applyAlignment="1">
      <alignment vertical="top" wrapText="1"/>
    </xf>
    <xf numFmtId="0" fontId="13" fillId="0" borderId="5" xfId="0" applyFont="1" applyFill="1" applyBorder="1"/>
    <xf numFmtId="165" fontId="13" fillId="0" borderId="23" xfId="1" applyNumberFormat="1" applyFont="1" applyFill="1" applyBorder="1" applyAlignment="1">
      <alignment horizontal="left" vertical="top"/>
    </xf>
    <xf numFmtId="3" fontId="13" fillId="0" borderId="23" xfId="1" applyNumberFormat="1" applyFont="1" applyFill="1" applyBorder="1" applyAlignment="1">
      <alignment horizontal="right" vertical="top"/>
    </xf>
    <xf numFmtId="3" fontId="13" fillId="0" borderId="28" xfId="1" applyNumberFormat="1" applyFont="1" applyFill="1" applyBorder="1"/>
    <xf numFmtId="167" fontId="13" fillId="0" borderId="59" xfId="1" applyNumberFormat="1" applyFont="1" applyFill="1" applyBorder="1" applyAlignment="1">
      <alignment horizontal="left" vertical="top"/>
    </xf>
    <xf numFmtId="43" fontId="13" fillId="0" borderId="60" xfId="1" applyFont="1" applyFill="1" applyBorder="1" applyAlignment="1">
      <alignment horizontal="left" vertical="top"/>
    </xf>
    <xf numFmtId="3" fontId="13" fillId="0" borderId="60" xfId="1" applyNumberFormat="1" applyFont="1" applyFill="1" applyBorder="1" applyAlignment="1">
      <alignment horizontal="right" vertical="top"/>
    </xf>
    <xf numFmtId="3" fontId="13" fillId="0" borderId="90" xfId="0" applyNumberFormat="1" applyFont="1" applyFill="1" applyBorder="1" applyAlignment="1">
      <alignment vertical="top" wrapText="1"/>
    </xf>
    <xf numFmtId="167" fontId="13" fillId="0" borderId="70" xfId="1" applyNumberFormat="1" applyFont="1" applyFill="1" applyBorder="1" applyAlignment="1">
      <alignment horizontal="left" vertical="top"/>
    </xf>
    <xf numFmtId="43" fontId="13" fillId="0" borderId="71" xfId="1" applyFont="1" applyFill="1" applyBorder="1" applyAlignment="1">
      <alignment horizontal="left" vertical="top"/>
    </xf>
    <xf numFmtId="3" fontId="13" fillId="0" borderId="71" xfId="1" applyNumberFormat="1" applyFont="1" applyFill="1" applyBorder="1" applyAlignment="1">
      <alignment horizontal="right" vertical="top"/>
    </xf>
    <xf numFmtId="3" fontId="13" fillId="0" borderId="72" xfId="0" applyNumberFormat="1" applyFont="1" applyFill="1" applyBorder="1" applyAlignment="1">
      <alignment vertical="top" wrapText="1"/>
    </xf>
    <xf numFmtId="3" fontId="13" fillId="0" borderId="9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center"/>
    </xf>
    <xf numFmtId="3" fontId="13" fillId="0" borderId="30" xfId="0" applyNumberFormat="1" applyFont="1" applyFill="1" applyBorder="1" applyAlignment="1">
      <alignment vertical="top" wrapText="1"/>
    </xf>
    <xf numFmtId="3" fontId="13" fillId="0" borderId="45" xfId="1" applyNumberFormat="1" applyFont="1" applyFill="1" applyBorder="1"/>
    <xf numFmtId="164" fontId="23" fillId="0" borderId="6" xfId="1" applyNumberFormat="1" applyFont="1" applyFill="1" applyBorder="1" applyAlignment="1">
      <alignment horizontal="left" vertical="top"/>
    </xf>
    <xf numFmtId="43" fontId="13" fillId="0" borderId="10" xfId="1" applyFont="1" applyFill="1" applyBorder="1"/>
    <xf numFmtId="43" fontId="13" fillId="0" borderId="13" xfId="1" applyFont="1" applyFill="1" applyBorder="1"/>
    <xf numFmtId="43" fontId="23" fillId="0" borderId="6" xfId="1" applyFont="1" applyFill="1" applyBorder="1" applyAlignment="1">
      <alignment horizontal="left" vertical="top"/>
    </xf>
    <xf numFmtId="3" fontId="23" fillId="0" borderId="6" xfId="1" applyNumberFormat="1" applyFont="1" applyFill="1" applyBorder="1" applyAlignment="1">
      <alignment horizontal="right" vertical="top"/>
    </xf>
    <xf numFmtId="43" fontId="13" fillId="0" borderId="8" xfId="1" applyFont="1" applyFill="1" applyBorder="1"/>
    <xf numFmtId="43" fontId="13" fillId="0" borderId="29" xfId="1" applyFont="1" applyFill="1" applyBorder="1"/>
    <xf numFmtId="43" fontId="23" fillId="0" borderId="8" xfId="1" applyFont="1" applyFill="1" applyBorder="1" applyAlignment="1">
      <alignment horizontal="left" vertical="top"/>
    </xf>
    <xf numFmtId="3" fontId="13" fillId="0" borderId="8" xfId="1" applyNumberFormat="1" applyFont="1" applyFill="1" applyBorder="1"/>
    <xf numFmtId="43" fontId="13" fillId="0" borderId="5" xfId="1" applyFont="1" applyFill="1" applyBorder="1"/>
    <xf numFmtId="43" fontId="13" fillId="0" borderId="9" xfId="1" applyFont="1" applyFill="1" applyBorder="1"/>
    <xf numFmtId="43" fontId="13" fillId="0" borderId="52" xfId="1" applyFont="1" applyFill="1" applyBorder="1"/>
    <xf numFmtId="43" fontId="23" fillId="0" borderId="5" xfId="1" applyFont="1" applyFill="1" applyBorder="1" applyAlignment="1">
      <alignment horizontal="left" vertical="top"/>
    </xf>
    <xf numFmtId="3" fontId="13" fillId="0" borderId="5" xfId="1" applyNumberFormat="1" applyFont="1" applyFill="1" applyBorder="1"/>
    <xf numFmtId="3" fontId="13" fillId="0" borderId="5" xfId="0" applyNumberFormat="1" applyFont="1" applyFill="1" applyBorder="1" applyAlignment="1">
      <alignment vertical="top" wrapText="1"/>
    </xf>
    <xf numFmtId="3" fontId="13" fillId="0" borderId="9" xfId="0" applyNumberFormat="1" applyFont="1" applyFill="1" applyBorder="1" applyAlignment="1">
      <alignment vertical="top" wrapText="1"/>
    </xf>
    <xf numFmtId="3" fontId="13" fillId="0" borderId="53" xfId="1" applyNumberFormat="1" applyFont="1" applyFill="1" applyBorder="1" applyAlignment="1">
      <alignment horizontal="right" vertical="top"/>
    </xf>
    <xf numFmtId="3" fontId="23" fillId="0" borderId="40" xfId="1" applyNumberFormat="1" applyFont="1" applyFill="1" applyBorder="1" applyAlignment="1">
      <alignment horizontal="right" vertical="top"/>
    </xf>
    <xf numFmtId="43" fontId="13" fillId="0" borderId="40" xfId="1" applyFont="1" applyFill="1" applyBorder="1" applyAlignment="1">
      <alignment horizontal="left" vertical="top"/>
    </xf>
    <xf numFmtId="3" fontId="13" fillId="0" borderId="49" xfId="0" applyNumberFormat="1" applyFont="1" applyFill="1" applyBorder="1" applyAlignment="1">
      <alignment vertical="top" wrapText="1"/>
    </xf>
    <xf numFmtId="3" fontId="13" fillId="0" borderId="69" xfId="0" applyNumberFormat="1" applyFont="1" applyFill="1" applyBorder="1" applyAlignment="1">
      <alignment vertical="top" wrapText="1"/>
    </xf>
    <xf numFmtId="0" fontId="13" fillId="0" borderId="109" xfId="0" applyFont="1" applyFill="1" applyBorder="1"/>
    <xf numFmtId="0" fontId="13" fillId="0" borderId="110" xfId="0" applyFont="1" applyFill="1" applyBorder="1"/>
    <xf numFmtId="43" fontId="13" fillId="0" borderId="26" xfId="1" applyFont="1" applyFill="1" applyBorder="1"/>
    <xf numFmtId="0" fontId="13" fillId="0" borderId="15" xfId="0" applyFont="1" applyFill="1" applyBorder="1" applyAlignment="1">
      <alignment horizontal="left" vertical="top" wrapText="1"/>
    </xf>
    <xf numFmtId="3" fontId="13" fillId="0" borderId="17" xfId="0" applyNumberFormat="1" applyFont="1" applyFill="1" applyBorder="1" applyAlignment="1">
      <alignment vertical="top" wrapText="1"/>
    </xf>
    <xf numFmtId="3" fontId="13" fillId="0" borderId="54" xfId="0" applyNumberFormat="1" applyFont="1" applyFill="1" applyBorder="1" applyAlignment="1">
      <alignment vertical="top" wrapText="1"/>
    </xf>
    <xf numFmtId="3" fontId="13" fillId="0" borderId="111" xfId="0" applyNumberFormat="1" applyFont="1" applyFill="1" applyBorder="1" applyAlignment="1">
      <alignment vertical="top" wrapText="1"/>
    </xf>
    <xf numFmtId="43" fontId="36" fillId="0" borderId="28" xfId="1" applyFont="1" applyFill="1" applyBorder="1" applyAlignment="1">
      <alignment horizontal="right" vertical="top"/>
    </xf>
    <xf numFmtId="3" fontId="13" fillId="0" borderId="15" xfId="0" applyNumberFormat="1" applyFont="1" applyFill="1" applyBorder="1" applyAlignment="1">
      <alignment vertical="top" wrapText="1"/>
    </xf>
    <xf numFmtId="3" fontId="13" fillId="0" borderId="26" xfId="0" applyNumberFormat="1" applyFont="1" applyFill="1" applyBorder="1" applyAlignment="1">
      <alignment vertical="top" wrapText="1"/>
    </xf>
    <xf numFmtId="3" fontId="13" fillId="0" borderId="112" xfId="0" applyNumberFormat="1" applyFont="1" applyFill="1" applyBorder="1" applyAlignment="1">
      <alignment vertical="top" wrapText="1"/>
    </xf>
    <xf numFmtId="3" fontId="13" fillId="0" borderId="104" xfId="0" applyNumberFormat="1" applyFont="1" applyFill="1" applyBorder="1" applyAlignment="1">
      <alignment vertical="top" wrapText="1"/>
    </xf>
    <xf numFmtId="3" fontId="13" fillId="0" borderId="86" xfId="0" applyNumberFormat="1" applyFont="1" applyFill="1" applyBorder="1" applyAlignment="1">
      <alignment vertical="top" wrapText="1"/>
    </xf>
    <xf numFmtId="3" fontId="13" fillId="0" borderId="113" xfId="0" applyNumberFormat="1" applyFont="1" applyFill="1" applyBorder="1" applyAlignment="1">
      <alignment vertical="top" wrapText="1"/>
    </xf>
    <xf numFmtId="3" fontId="13" fillId="0" borderId="114" xfId="0" applyNumberFormat="1" applyFont="1" applyFill="1" applyBorder="1" applyAlignment="1">
      <alignment vertical="top" wrapText="1"/>
    </xf>
    <xf numFmtId="43" fontId="13" fillId="0" borderId="55" xfId="1" applyFont="1" applyFill="1" applyBorder="1"/>
    <xf numFmtId="43" fontId="13" fillId="0" borderId="56" xfId="1" applyFont="1" applyFill="1" applyBorder="1"/>
    <xf numFmtId="3" fontId="13" fillId="0" borderId="57" xfId="1" applyNumberFormat="1" applyFont="1" applyFill="1" applyBorder="1"/>
    <xf numFmtId="3" fontId="13" fillId="0" borderId="57" xfId="0" applyNumberFormat="1" applyFont="1" applyFill="1" applyBorder="1" applyAlignment="1">
      <alignment vertical="top" wrapText="1"/>
    </xf>
    <xf numFmtId="3" fontId="13" fillId="0" borderId="58" xfId="0" applyNumberFormat="1" applyFont="1" applyFill="1" applyBorder="1" applyAlignment="1">
      <alignment vertical="top" wrapText="1"/>
    </xf>
    <xf numFmtId="43" fontId="13" fillId="0" borderId="62" xfId="1" applyFont="1" applyFill="1" applyBorder="1"/>
    <xf numFmtId="43" fontId="13" fillId="0" borderId="63" xfId="1" applyFont="1" applyFill="1" applyBorder="1"/>
    <xf numFmtId="3" fontId="13" fillId="0" borderId="28" xfId="0" applyNumberFormat="1" applyFont="1" applyFill="1" applyBorder="1" applyAlignment="1">
      <alignment vertical="top" wrapText="1"/>
    </xf>
    <xf numFmtId="3" fontId="13" fillId="0" borderId="64" xfId="0" applyNumberFormat="1" applyFont="1" applyFill="1" applyBorder="1" applyAlignment="1">
      <alignment vertical="top" wrapText="1"/>
    </xf>
    <xf numFmtId="43" fontId="13" fillId="0" borderId="65" xfId="1" applyFont="1" applyFill="1" applyBorder="1"/>
    <xf numFmtId="3" fontId="13" fillId="0" borderId="40" xfId="0" applyNumberFormat="1" applyFont="1" applyFill="1" applyBorder="1" applyAlignment="1">
      <alignment vertical="top" wrapText="1"/>
    </xf>
    <xf numFmtId="3" fontId="13" fillId="0" borderId="48" xfId="0" applyNumberFormat="1" applyFont="1" applyFill="1" applyBorder="1" applyAlignment="1">
      <alignment vertical="top" wrapText="1"/>
    </xf>
    <xf numFmtId="3" fontId="13" fillId="0" borderId="115" xfId="1" applyNumberFormat="1" applyFont="1" applyFill="1" applyBorder="1" applyAlignment="1">
      <alignment horizontal="right" vertical="top"/>
    </xf>
    <xf numFmtId="3" fontId="13" fillId="0" borderId="116" xfId="1" applyNumberFormat="1" applyFont="1" applyFill="1" applyBorder="1" applyAlignment="1">
      <alignment horizontal="right" vertical="top"/>
    </xf>
    <xf numFmtId="3" fontId="13" fillId="0" borderId="1" xfId="1" applyNumberFormat="1" applyFont="1" applyFill="1" applyBorder="1" applyAlignment="1">
      <alignment horizontal="right" vertical="top"/>
    </xf>
    <xf numFmtId="3" fontId="13" fillId="0" borderId="18" xfId="1" applyNumberFormat="1" applyFont="1" applyFill="1" applyBorder="1" applyAlignment="1">
      <alignment horizontal="right" vertical="top"/>
    </xf>
    <xf numFmtId="167" fontId="13" fillId="0" borderId="21" xfId="1" applyNumberFormat="1" applyFont="1" applyFill="1" applyBorder="1" applyAlignment="1">
      <alignment horizontal="left" vertical="top"/>
    </xf>
    <xf numFmtId="3" fontId="13" fillId="0" borderId="18" xfId="0" applyNumberFormat="1" applyFont="1" applyFill="1" applyBorder="1" applyAlignment="1">
      <alignment vertical="top" wrapText="1"/>
    </xf>
    <xf numFmtId="3" fontId="23" fillId="0" borderId="117" xfId="1" applyNumberFormat="1" applyFont="1" applyFill="1" applyBorder="1" applyAlignment="1">
      <alignment horizontal="right" vertical="top"/>
    </xf>
    <xf numFmtId="3" fontId="23" fillId="0" borderId="19" xfId="1" applyNumberFormat="1" applyFont="1" applyFill="1" applyBorder="1" applyAlignment="1">
      <alignment horizontal="right" vertical="top"/>
    </xf>
    <xf numFmtId="3" fontId="13" fillId="0" borderId="118" xfId="1" applyNumberFormat="1" applyFont="1" applyFill="1" applyBorder="1" applyAlignment="1">
      <alignment horizontal="right" vertical="top"/>
    </xf>
    <xf numFmtId="0" fontId="13" fillId="0" borderId="33" xfId="0" applyFont="1" applyFill="1" applyBorder="1"/>
    <xf numFmtId="0" fontId="13" fillId="0" borderId="72" xfId="0" applyFont="1" applyFill="1" applyBorder="1"/>
    <xf numFmtId="167" fontId="13" fillId="0" borderId="44" xfId="1" applyNumberFormat="1" applyFont="1" applyFill="1" applyBorder="1" applyAlignment="1">
      <alignment horizontal="left" vertical="top"/>
    </xf>
    <xf numFmtId="3" fontId="13" fillId="0" borderId="68" xfId="0" applyNumberFormat="1" applyFont="1" applyFill="1" applyBorder="1" applyAlignment="1">
      <alignment vertical="top" wrapText="1"/>
    </xf>
    <xf numFmtId="3" fontId="13" fillId="0" borderId="84" xfId="0" applyNumberFormat="1" applyFont="1" applyFill="1" applyBorder="1" applyAlignment="1">
      <alignment vertical="top" wrapText="1"/>
    </xf>
    <xf numFmtId="3" fontId="13" fillId="0" borderId="119" xfId="0" applyNumberFormat="1" applyFont="1" applyFill="1" applyBorder="1" applyAlignment="1">
      <alignment vertical="top" wrapText="1"/>
    </xf>
    <xf numFmtId="43" fontId="23" fillId="0" borderId="15" xfId="1" applyFont="1" applyFill="1" applyBorder="1" applyAlignment="1">
      <alignment horizontal="left" vertical="top"/>
    </xf>
    <xf numFmtId="3" fontId="23" fillId="0" borderId="15" xfId="1" applyNumberFormat="1" applyFont="1" applyFill="1" applyBorder="1" applyAlignment="1">
      <alignment horizontal="right" vertical="top"/>
    </xf>
    <xf numFmtId="3" fontId="23" fillId="0" borderId="26" xfId="1" applyNumberFormat="1" applyFont="1" applyFill="1" applyBorder="1" applyAlignment="1">
      <alignment horizontal="right" vertical="top"/>
    </xf>
    <xf numFmtId="3" fontId="13" fillId="0" borderId="0" xfId="1" applyNumberFormat="1" applyFont="1" applyFill="1" applyBorder="1" applyAlignment="1">
      <alignment horizontal="right" vertical="top"/>
    </xf>
    <xf numFmtId="3" fontId="13" fillId="0" borderId="10" xfId="0" applyNumberFormat="1" applyFont="1" applyFill="1" applyBorder="1" applyAlignment="1">
      <alignment vertical="top" wrapText="1"/>
    </xf>
    <xf numFmtId="167" fontId="13" fillId="0" borderId="62" xfId="1" applyNumberFormat="1" applyFont="1" applyFill="1" applyBorder="1" applyAlignment="1">
      <alignment horizontal="left" vertical="top"/>
    </xf>
    <xf numFmtId="0" fontId="13" fillId="0" borderId="0" xfId="0" applyFont="1" applyFill="1"/>
    <xf numFmtId="3" fontId="13" fillId="0" borderId="27" xfId="0" applyNumberFormat="1" applyFont="1" applyFill="1" applyBorder="1" applyAlignment="1">
      <alignment vertical="top" wrapText="1"/>
    </xf>
    <xf numFmtId="3" fontId="13" fillId="0" borderId="120" xfId="0" applyNumberFormat="1" applyFont="1" applyFill="1" applyBorder="1" applyAlignment="1">
      <alignment vertical="top" wrapText="1"/>
    </xf>
    <xf numFmtId="43" fontId="23" fillId="0" borderId="26" xfId="1" applyFont="1" applyFill="1" applyBorder="1"/>
    <xf numFmtId="43" fontId="23" fillId="0" borderId="18" xfId="1" applyFont="1" applyFill="1" applyBorder="1"/>
    <xf numFmtId="3" fontId="23" fillId="0" borderId="121" xfId="1" applyNumberFormat="1" applyFont="1" applyFill="1" applyBorder="1" applyAlignment="1">
      <alignment horizontal="right" vertical="top"/>
    </xf>
    <xf numFmtId="0" fontId="33" fillId="0" borderId="0" xfId="0" applyFont="1" applyFill="1"/>
    <xf numFmtId="3" fontId="13" fillId="0" borderId="63" xfId="1" applyNumberFormat="1" applyFont="1" applyFill="1" applyBorder="1" applyAlignment="1">
      <alignment horizontal="right" vertical="top"/>
    </xf>
    <xf numFmtId="3" fontId="13" fillId="0" borderId="93" xfId="1" applyNumberFormat="1" applyFont="1" applyFill="1" applyBorder="1" applyAlignment="1">
      <alignment horizontal="right" vertical="top"/>
    </xf>
    <xf numFmtId="0" fontId="1" fillId="0" borderId="0" xfId="0" applyFont="1" applyFill="1"/>
    <xf numFmtId="43" fontId="36" fillId="0" borderId="31" xfId="1" applyFont="1" applyFill="1" applyBorder="1" applyAlignment="1">
      <alignment horizontal="right" vertical="top"/>
    </xf>
    <xf numFmtId="43" fontId="23" fillId="2" borderId="25" xfId="1" applyFont="1" applyFill="1" applyBorder="1"/>
    <xf numFmtId="43" fontId="23" fillId="2" borderId="27" xfId="1" applyFont="1" applyFill="1" applyBorder="1"/>
    <xf numFmtId="167" fontId="23" fillId="2" borderId="34" xfId="1" applyNumberFormat="1" applyFont="1" applyFill="1" applyBorder="1" applyAlignment="1">
      <alignment horizontal="left" vertical="top"/>
    </xf>
    <xf numFmtId="43" fontId="23" fillId="2" borderId="35" xfId="1" applyFont="1" applyFill="1" applyBorder="1" applyAlignment="1">
      <alignment horizontal="left" vertical="top"/>
    </xf>
    <xf numFmtId="3" fontId="23" fillId="2" borderId="35" xfId="1" applyNumberFormat="1" applyFont="1" applyFill="1" applyBorder="1" applyAlignment="1">
      <alignment horizontal="right" vertical="top"/>
    </xf>
    <xf numFmtId="3" fontId="23" fillId="2" borderId="97" xfId="1" applyNumberFormat="1" applyFont="1" applyFill="1" applyBorder="1" applyAlignment="1">
      <alignment horizontal="right" vertical="top"/>
    </xf>
    <xf numFmtId="3" fontId="23" fillId="2" borderId="101" xfId="1" applyNumberFormat="1" applyFont="1" applyFill="1" applyBorder="1" applyAlignment="1">
      <alignment horizontal="right" vertical="top"/>
    </xf>
    <xf numFmtId="165" fontId="25" fillId="0" borderId="8" xfId="1" applyNumberFormat="1" applyFont="1" applyFill="1" applyBorder="1" applyAlignment="1">
      <alignment horizontal="left" vertical="top"/>
    </xf>
    <xf numFmtId="166" fontId="13" fillId="0" borderId="20" xfId="1" applyNumberFormat="1" applyFont="1" applyFill="1" applyBorder="1" applyAlignment="1">
      <alignment horizontal="left" vertical="top"/>
    </xf>
    <xf numFmtId="43" fontId="13" fillId="0" borderId="0" xfId="1" applyFont="1" applyFill="1" applyBorder="1" applyAlignment="1">
      <alignment horizontal="left" vertical="top"/>
    </xf>
    <xf numFmtId="3" fontId="0" fillId="0" borderId="8" xfId="1" applyNumberFormat="1" applyFont="1" applyFill="1" applyBorder="1"/>
    <xf numFmtId="166" fontId="25" fillId="0" borderId="20" xfId="1" applyNumberFormat="1" applyFont="1" applyFill="1" applyBorder="1" applyAlignment="1">
      <alignment horizontal="left" vertical="top"/>
    </xf>
    <xf numFmtId="43" fontId="25" fillId="0" borderId="19" xfId="1" applyFont="1" applyFill="1" applyBorder="1" applyAlignment="1">
      <alignment horizontal="left" vertical="top" wrapText="1"/>
    </xf>
    <xf numFmtId="167" fontId="25" fillId="0" borderId="20" xfId="1" applyNumberFormat="1" applyFont="1" applyFill="1" applyBorder="1" applyAlignment="1">
      <alignment horizontal="left" vertical="top"/>
    </xf>
    <xf numFmtId="43" fontId="25" fillId="0" borderId="19" xfId="1" applyFont="1" applyFill="1" applyBorder="1" applyAlignment="1">
      <alignment horizontal="left" vertical="top"/>
    </xf>
    <xf numFmtId="3" fontId="25" fillId="0" borderId="20" xfId="1" applyNumberFormat="1" applyFont="1" applyFill="1" applyBorder="1" applyAlignment="1">
      <alignment horizontal="right" vertical="top"/>
    </xf>
    <xf numFmtId="3" fontId="30" fillId="0" borderId="8" xfId="1" applyNumberFormat="1" applyFont="1" applyFill="1" applyBorder="1"/>
    <xf numFmtId="43" fontId="30" fillId="0" borderId="49" xfId="1" applyFont="1" applyFill="1" applyBorder="1"/>
    <xf numFmtId="43" fontId="25" fillId="0" borderId="21" xfId="1" applyFont="1" applyFill="1" applyBorder="1" applyAlignment="1">
      <alignment horizontal="left" vertical="top"/>
    </xf>
    <xf numFmtId="3" fontId="30" fillId="0" borderId="49" xfId="1" applyNumberFormat="1" applyFont="1" applyFill="1" applyBorder="1"/>
    <xf numFmtId="167" fontId="13" fillId="0" borderId="20" xfId="1" applyNumberFormat="1" applyFont="1" applyFill="1" applyBorder="1" applyAlignment="1">
      <alignment horizontal="left" vertical="top"/>
    </xf>
    <xf numFmtId="43" fontId="29" fillId="0" borderId="21" xfId="1" applyFont="1" applyFill="1" applyBorder="1" applyAlignment="1">
      <alignment horizontal="left" vertical="top"/>
    </xf>
    <xf numFmtId="165" fontId="25" fillId="0" borderId="20" xfId="1" applyNumberFormat="1" applyFont="1" applyFill="1" applyBorder="1" applyAlignment="1">
      <alignment horizontal="left" vertical="top"/>
    </xf>
    <xf numFmtId="43" fontId="29" fillId="0" borderId="0" xfId="1" applyFont="1" applyFill="1" applyBorder="1" applyAlignment="1">
      <alignment horizontal="left" vertical="top"/>
    </xf>
    <xf numFmtId="165" fontId="13" fillId="0" borderId="49" xfId="1" applyNumberFormat="1" applyFont="1" applyFill="1" applyBorder="1" applyAlignment="1">
      <alignment horizontal="left" vertical="top"/>
    </xf>
    <xf numFmtId="3" fontId="13" fillId="0" borderId="49" xfId="1" applyNumberFormat="1" applyFont="1" applyFill="1" applyBorder="1" applyAlignment="1">
      <alignment horizontal="right" vertical="top"/>
    </xf>
    <xf numFmtId="43" fontId="0" fillId="0" borderId="5" xfId="1" applyFont="1" applyFill="1" applyBorder="1"/>
    <xf numFmtId="43" fontId="13" fillId="0" borderId="56" xfId="1" applyFont="1" applyFill="1" applyBorder="1" applyAlignment="1">
      <alignment horizontal="left" vertical="top"/>
    </xf>
    <xf numFmtId="3" fontId="0" fillId="0" borderId="5" xfId="1" applyNumberFormat="1" applyFont="1" applyFill="1" applyBorder="1"/>
    <xf numFmtId="166" fontId="13" fillId="0" borderId="49" xfId="1" applyNumberFormat="1" applyFont="1" applyFill="1" applyBorder="1" applyAlignment="1">
      <alignment horizontal="left" vertical="top"/>
    </xf>
    <xf numFmtId="164" fontId="29" fillId="0" borderId="17" xfId="1" applyNumberFormat="1" applyFont="1" applyFill="1" applyBorder="1" applyAlignment="1">
      <alignment horizontal="left" vertical="top"/>
    </xf>
    <xf numFmtId="43" fontId="29" fillId="0" borderId="18" xfId="1" applyFont="1" applyFill="1" applyBorder="1" applyAlignment="1">
      <alignment horizontal="left" vertical="top"/>
    </xf>
    <xf numFmtId="3" fontId="29" fillId="0" borderId="17" xfId="1" applyNumberFormat="1" applyFont="1" applyFill="1" applyBorder="1" applyAlignment="1">
      <alignment horizontal="right" vertical="top"/>
    </xf>
    <xf numFmtId="167" fontId="25" fillId="0" borderId="17" xfId="1" applyNumberFormat="1" applyFont="1" applyFill="1" applyBorder="1" applyAlignment="1">
      <alignment horizontal="left" vertical="top"/>
    </xf>
    <xf numFmtId="167" fontId="25" fillId="0" borderId="8" xfId="1" applyNumberFormat="1" applyFont="1" applyFill="1" applyBorder="1" applyAlignment="1">
      <alignment horizontal="left" vertical="top"/>
    </xf>
    <xf numFmtId="3" fontId="25" fillId="0" borderId="8" xfId="1" applyNumberFormat="1" applyFont="1" applyFill="1" applyBorder="1" applyAlignment="1">
      <alignment horizontal="right" vertical="top"/>
    </xf>
    <xf numFmtId="49" fontId="13" fillId="0" borderId="20" xfId="1" applyNumberFormat="1" applyFont="1" applyFill="1" applyBorder="1" applyAlignment="1">
      <alignment horizontal="left" vertical="top"/>
    </xf>
    <xf numFmtId="49" fontId="25" fillId="0" borderId="15" xfId="1" applyNumberFormat="1" applyFont="1" applyFill="1" applyBorder="1" applyAlignment="1">
      <alignment horizontal="left" vertical="top" wrapText="1"/>
    </xf>
    <xf numFmtId="0" fontId="16" fillId="0" borderId="39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3" fontId="13" fillId="0" borderId="127" xfId="0" applyNumberFormat="1" applyFont="1" applyFill="1" applyBorder="1" applyAlignment="1">
      <alignment vertical="top" wrapText="1"/>
    </xf>
    <xf numFmtId="3" fontId="13" fillId="0" borderId="32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2"/>
    </xf>
    <xf numFmtId="0" fontId="13" fillId="0" borderId="0" xfId="0" applyFont="1" applyAlignment="1">
      <alignment vertical="top" wrapText="1"/>
    </xf>
    <xf numFmtId="0" fontId="31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indent="2"/>
    </xf>
    <xf numFmtId="0" fontId="0" fillId="0" borderId="100" xfId="0" applyBorder="1" applyAlignment="1">
      <alignment vertical="center"/>
    </xf>
    <xf numFmtId="0" fontId="0" fillId="0" borderId="100" xfId="0" applyBorder="1" applyAlignment="1">
      <alignment horizontal="left" vertical="center" indent="2"/>
    </xf>
    <xf numFmtId="0" fontId="12" fillId="0" borderId="0" xfId="0" applyFont="1"/>
    <xf numFmtId="0" fontId="13" fillId="0" borderId="127" xfId="0" applyFont="1" applyFill="1" applyBorder="1"/>
    <xf numFmtId="3" fontId="13" fillId="0" borderId="29" xfId="0" applyNumberFormat="1" applyFont="1" applyFill="1" applyBorder="1" applyAlignment="1">
      <alignment vertical="top" wrapText="1"/>
    </xf>
    <xf numFmtId="43" fontId="13" fillId="7" borderId="25" xfId="1" applyFont="1" applyFill="1" applyBorder="1"/>
    <xf numFmtId="43" fontId="13" fillId="7" borderId="27" xfId="1" applyFont="1" applyFill="1" applyBorder="1"/>
    <xf numFmtId="167" fontId="13" fillId="7" borderId="34" xfId="1" applyNumberFormat="1" applyFont="1" applyFill="1" applyBorder="1" applyAlignment="1">
      <alignment horizontal="left" vertical="top"/>
    </xf>
    <xf numFmtId="43" fontId="13" fillId="7" borderId="35" xfId="1" applyFont="1" applyFill="1" applyBorder="1" applyAlignment="1">
      <alignment horizontal="left" vertical="top"/>
    </xf>
    <xf numFmtId="3" fontId="13" fillId="7" borderId="35" xfId="1" applyNumberFormat="1" applyFont="1" applyFill="1" applyBorder="1" applyAlignment="1">
      <alignment horizontal="right" vertical="top"/>
    </xf>
    <xf numFmtId="3" fontId="13" fillId="7" borderId="35" xfId="0" applyNumberFormat="1" applyFont="1" applyFill="1" applyBorder="1" applyAlignment="1">
      <alignment vertical="top" wrapText="1"/>
    </xf>
    <xf numFmtId="3" fontId="13" fillId="7" borderId="97" xfId="1" applyNumberFormat="1" applyFont="1" applyFill="1" applyBorder="1" applyAlignment="1">
      <alignment horizontal="right" vertical="top"/>
    </xf>
    <xf numFmtId="0" fontId="13" fillId="7" borderId="98" xfId="0" applyFont="1" applyFill="1" applyBorder="1"/>
    <xf numFmtId="3" fontId="23" fillId="7" borderId="62" xfId="1" applyNumberFormat="1" applyFont="1" applyFill="1" applyBorder="1" applyAlignment="1">
      <alignment horizontal="right" vertical="top"/>
    </xf>
    <xf numFmtId="0" fontId="16" fillId="7" borderId="0" xfId="0" applyFont="1" applyFill="1"/>
    <xf numFmtId="3" fontId="13" fillId="7" borderId="31" xfId="1" applyNumberFormat="1" applyFont="1" applyFill="1" applyBorder="1" applyAlignment="1">
      <alignment horizontal="right" vertical="top"/>
    </xf>
    <xf numFmtId="3" fontId="13" fillId="7" borderId="31" xfId="0" applyNumberFormat="1" applyFont="1" applyFill="1" applyBorder="1" applyAlignment="1">
      <alignment vertical="top" wrapText="1"/>
    </xf>
    <xf numFmtId="0" fontId="13" fillId="7" borderId="31" xfId="0" applyFont="1" applyFill="1" applyBorder="1"/>
    <xf numFmtId="167" fontId="13" fillId="7" borderId="36" xfId="1" applyNumberFormat="1" applyFont="1" applyFill="1" applyBorder="1" applyAlignment="1">
      <alignment horizontal="left" vertical="top"/>
    </xf>
    <xf numFmtId="43" fontId="13" fillId="7" borderId="37" xfId="1" applyFont="1" applyFill="1" applyBorder="1" applyAlignment="1">
      <alignment horizontal="left" vertical="top"/>
    </xf>
    <xf numFmtId="3" fontId="13" fillId="7" borderId="37" xfId="1" applyNumberFormat="1" applyFont="1" applyFill="1" applyBorder="1" applyAlignment="1">
      <alignment horizontal="right" vertical="top"/>
    </xf>
    <xf numFmtId="3" fontId="13" fillId="7" borderId="37" xfId="0" applyNumberFormat="1" applyFont="1" applyFill="1" applyBorder="1" applyAlignment="1">
      <alignment vertical="top" wrapText="1"/>
    </xf>
    <xf numFmtId="0" fontId="13" fillId="7" borderId="71" xfId="0" applyFont="1" applyFill="1" applyBorder="1"/>
    <xf numFmtId="167" fontId="13" fillId="7" borderId="93" xfId="1" applyNumberFormat="1" applyFont="1" applyFill="1" applyBorder="1" applyAlignment="1">
      <alignment horizontal="left" vertical="top"/>
    </xf>
    <xf numFmtId="43" fontId="13" fillId="7" borderId="31" xfId="1" applyFont="1" applyFill="1" applyBorder="1" applyAlignment="1">
      <alignment horizontal="left" vertical="top"/>
    </xf>
    <xf numFmtId="3" fontId="13" fillId="7" borderId="28" xfId="1" applyNumberFormat="1" applyFont="1" applyFill="1" applyBorder="1" applyAlignment="1">
      <alignment horizontal="right" vertical="top"/>
    </xf>
    <xf numFmtId="165" fontId="13" fillId="7" borderId="26" xfId="1" applyNumberFormat="1" applyFont="1" applyFill="1" applyBorder="1" applyAlignment="1">
      <alignment horizontal="left" vertical="top"/>
    </xf>
    <xf numFmtId="43" fontId="13" fillId="7" borderId="18" xfId="1" applyFont="1" applyFill="1" applyBorder="1"/>
    <xf numFmtId="43" fontId="13" fillId="7" borderId="15" xfId="1" applyFont="1" applyFill="1" applyBorder="1" applyAlignment="1">
      <alignment horizontal="left" vertical="top"/>
    </xf>
    <xf numFmtId="3" fontId="13" fillId="7" borderId="15" xfId="1" applyNumberFormat="1" applyFont="1" applyFill="1" applyBorder="1" applyAlignment="1">
      <alignment horizontal="right" vertical="top"/>
    </xf>
    <xf numFmtId="0" fontId="0" fillId="7" borderId="0" xfId="0" applyFont="1" applyFill="1"/>
    <xf numFmtId="167" fontId="13" fillId="7" borderId="30" xfId="1" applyNumberFormat="1" applyFont="1" applyFill="1" applyBorder="1" applyAlignment="1">
      <alignment horizontal="left" vertical="top"/>
    </xf>
    <xf numFmtId="3" fontId="13" fillId="7" borderId="33" xfId="0" applyNumberFormat="1" applyFont="1" applyFill="1" applyBorder="1" applyAlignment="1">
      <alignment vertical="top" wrapText="1"/>
    </xf>
    <xf numFmtId="3" fontId="13" fillId="7" borderId="83" xfId="0" applyNumberFormat="1" applyFont="1" applyFill="1" applyBorder="1" applyAlignment="1">
      <alignment vertical="top" wrapText="1"/>
    </xf>
    <xf numFmtId="0" fontId="13" fillId="7" borderId="1" xfId="0" applyFont="1" applyFill="1" applyBorder="1"/>
    <xf numFmtId="167" fontId="13" fillId="7" borderId="0" xfId="1" applyNumberFormat="1" applyFont="1" applyFill="1" applyBorder="1" applyAlignment="1">
      <alignment horizontal="left" vertical="top"/>
    </xf>
    <xf numFmtId="43" fontId="13" fillId="7" borderId="28" xfId="1" applyFont="1" applyFill="1" applyBorder="1" applyAlignment="1">
      <alignment horizontal="left" vertical="top"/>
    </xf>
    <xf numFmtId="3" fontId="13" fillId="7" borderId="71" xfId="0" applyNumberFormat="1" applyFont="1" applyFill="1" applyBorder="1"/>
    <xf numFmtId="0" fontId="13" fillId="7" borderId="107" xfId="0" applyFont="1" applyFill="1" applyBorder="1"/>
    <xf numFmtId="3" fontId="13" fillId="7" borderId="0" xfId="0" applyNumberFormat="1" applyFont="1" applyFill="1" applyBorder="1" applyAlignment="1">
      <alignment vertical="top" wrapText="1"/>
    </xf>
    <xf numFmtId="0" fontId="0" fillId="7" borderId="0" xfId="0" applyFill="1"/>
    <xf numFmtId="43" fontId="13" fillId="0" borderId="24" xfId="1" applyFont="1" applyFill="1" applyBorder="1" applyAlignment="1">
      <alignment horizontal="left" vertical="top" wrapText="1"/>
    </xf>
    <xf numFmtId="3" fontId="0" fillId="0" borderId="0" xfId="0" applyNumberFormat="1" applyAlignment="1">
      <alignment vertical="center"/>
    </xf>
    <xf numFmtId="43" fontId="13" fillId="0" borderId="19" xfId="1" applyFont="1" applyFill="1" applyBorder="1" applyAlignment="1">
      <alignment horizontal="left" vertical="top" wrapText="1"/>
    </xf>
    <xf numFmtId="3" fontId="24" fillId="0" borderId="128" xfId="1" applyNumberFormat="1" applyFont="1" applyFill="1" applyBorder="1"/>
    <xf numFmtId="0" fontId="42" fillId="0" borderId="7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7" fontId="13" fillId="0" borderId="129" xfId="1" applyNumberFormat="1" applyFont="1" applyFill="1" applyBorder="1" applyAlignment="1">
      <alignment horizontal="left" vertical="top"/>
    </xf>
    <xf numFmtId="43" fontId="13" fillId="0" borderId="130" xfId="1" applyFont="1" applyFill="1" applyBorder="1" applyAlignment="1">
      <alignment horizontal="left" vertical="top"/>
    </xf>
    <xf numFmtId="3" fontId="13" fillId="0" borderId="131" xfId="0" applyNumberFormat="1" applyFont="1" applyFill="1" applyBorder="1" applyAlignment="1">
      <alignment vertical="top" wrapText="1"/>
    </xf>
    <xf numFmtId="3" fontId="13" fillId="0" borderId="132" xfId="0" applyNumberFormat="1" applyFont="1" applyFill="1" applyBorder="1" applyAlignment="1">
      <alignment vertical="top" wrapText="1"/>
    </xf>
    <xf numFmtId="43" fontId="13" fillId="0" borderId="24" xfId="1" applyFont="1" applyFill="1" applyBorder="1" applyAlignment="1">
      <alignment horizontal="left" vertical="top" wrapText="1"/>
    </xf>
    <xf numFmtId="43" fontId="13" fillId="0" borderId="130" xfId="1" applyFont="1" applyFill="1" applyBorder="1" applyAlignment="1">
      <alignment horizontal="left" vertical="top" wrapText="1"/>
    </xf>
    <xf numFmtId="3" fontId="13" fillId="0" borderId="130" xfId="1" applyNumberFormat="1" applyFont="1" applyFill="1" applyBorder="1" applyAlignment="1">
      <alignment horizontal="right" vertical="top"/>
    </xf>
    <xf numFmtId="3" fontId="13" fillId="0" borderId="130" xfId="1" applyNumberFormat="1" applyFont="1" applyFill="1" applyBorder="1"/>
    <xf numFmtId="43" fontId="13" fillId="0" borderId="28" xfId="1" applyFont="1" applyFill="1" applyBorder="1" applyAlignment="1">
      <alignment horizontal="left" vertical="top" wrapText="1"/>
    </xf>
    <xf numFmtId="49" fontId="13" fillId="0" borderId="0" xfId="1" applyNumberFormat="1" applyFont="1" applyFill="1" applyBorder="1" applyAlignment="1">
      <alignment vertical="top"/>
    </xf>
    <xf numFmtId="0" fontId="7" fillId="0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/>
    <xf numFmtId="0" fontId="4" fillId="0" borderId="0" xfId="0" applyFont="1" applyFill="1" applyAlignment="1">
      <alignment horizontal="center"/>
    </xf>
    <xf numFmtId="43" fontId="13" fillId="0" borderId="20" xfId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8" fillId="0" borderId="77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74" xfId="0" applyFont="1" applyFill="1" applyBorder="1" applyAlignment="1">
      <alignment horizontal="center" vertical="center" textRotation="90" wrapText="1"/>
    </xf>
    <xf numFmtId="0" fontId="26" fillId="0" borderId="73" xfId="0" applyFont="1" applyFill="1" applyBorder="1" applyAlignment="1">
      <alignment horizontal="center" vertical="center" textRotation="90" wrapText="1"/>
    </xf>
    <xf numFmtId="0" fontId="26" fillId="0" borderId="76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textRotation="90" wrapText="1"/>
    </xf>
    <xf numFmtId="0" fontId="18" fillId="0" borderId="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/>
    <xf numFmtId="0" fontId="0" fillId="0" borderId="12" xfId="0" applyFill="1" applyBorder="1" applyAlignment="1"/>
    <xf numFmtId="0" fontId="22" fillId="0" borderId="6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vertical="center"/>
    </xf>
    <xf numFmtId="43" fontId="13" fillId="0" borderId="24" xfId="1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57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view="pageBreakPreview" topLeftCell="A104" zoomScale="110" zoomScaleNormal="100" zoomScaleSheetLayoutView="110" workbookViewId="0">
      <selection activeCell="B114" sqref="B114"/>
    </sheetView>
  </sheetViews>
  <sheetFormatPr defaultRowHeight="12.75"/>
  <cols>
    <col min="1" max="1" width="6.85546875" style="63" customWidth="1"/>
    <col min="2" max="2" width="8.85546875" style="63" bestFit="1" customWidth="1"/>
    <col min="3" max="3" width="6" style="63" customWidth="1"/>
    <col min="4" max="4" width="45.5703125" style="63" customWidth="1"/>
    <col min="5" max="7" width="16.140625" style="74" customWidth="1"/>
    <col min="8" max="8" width="16.140625" style="74" hidden="1" customWidth="1"/>
    <col min="9" max="9" width="11" style="63" customWidth="1"/>
    <col min="10" max="16384" width="9.140625" style="63"/>
  </cols>
  <sheetData>
    <row r="1" spans="1:8" ht="18">
      <c r="B1" s="502" t="s">
        <v>386</v>
      </c>
      <c r="C1" s="502"/>
      <c r="D1" s="502"/>
      <c r="E1" s="502"/>
      <c r="F1" s="63"/>
      <c r="G1" s="63"/>
      <c r="H1" s="63"/>
    </row>
    <row r="2" spans="1:8" ht="18">
      <c r="B2" s="73"/>
      <c r="C2" s="73"/>
      <c r="D2" s="73"/>
    </row>
    <row r="3" spans="1:8">
      <c r="E3" s="75" t="s">
        <v>47</v>
      </c>
      <c r="F3" s="75"/>
      <c r="G3" s="75"/>
      <c r="H3" s="75"/>
    </row>
    <row r="4" spans="1:8" ht="15" customHeight="1">
      <c r="A4" s="492" t="s">
        <v>2</v>
      </c>
      <c r="B4" s="492" t="s">
        <v>3</v>
      </c>
      <c r="C4" s="492" t="s">
        <v>4</v>
      </c>
      <c r="D4" s="492" t="s">
        <v>65</v>
      </c>
      <c r="E4" s="499" t="s">
        <v>392</v>
      </c>
      <c r="F4" s="495" t="s">
        <v>56</v>
      </c>
      <c r="G4" s="496"/>
      <c r="H4" s="76"/>
    </row>
    <row r="5" spans="1:8" ht="15" customHeight="1">
      <c r="A5" s="493"/>
      <c r="B5" s="493"/>
      <c r="C5" s="493"/>
      <c r="D5" s="493"/>
      <c r="E5" s="500"/>
      <c r="F5" s="497"/>
      <c r="G5" s="498"/>
      <c r="H5" s="76"/>
    </row>
    <row r="6" spans="1:8" ht="15" customHeight="1">
      <c r="A6" s="494"/>
      <c r="B6" s="494"/>
      <c r="C6" s="494"/>
      <c r="D6" s="494"/>
      <c r="E6" s="494"/>
      <c r="F6" s="77" t="s">
        <v>226</v>
      </c>
      <c r="G6" s="77" t="s">
        <v>227</v>
      </c>
      <c r="H6" s="78"/>
    </row>
    <row r="7" spans="1:8" s="84" customFormat="1" ht="8.1" customHeight="1">
      <c r="A7" s="79">
        <v>1</v>
      </c>
      <c r="B7" s="80">
        <v>2</v>
      </c>
      <c r="C7" s="80">
        <v>3</v>
      </c>
      <c r="D7" s="81">
        <v>4</v>
      </c>
      <c r="E7" s="82">
        <v>5</v>
      </c>
      <c r="F7" s="82">
        <v>6</v>
      </c>
      <c r="G7" s="82">
        <v>7</v>
      </c>
      <c r="H7" s="83"/>
    </row>
    <row r="8" spans="1:8" s="70" customFormat="1">
      <c r="A8" s="5" t="s">
        <v>216</v>
      </c>
      <c r="B8" s="6"/>
      <c r="C8" s="6"/>
      <c r="D8" s="7" t="s">
        <v>148</v>
      </c>
      <c r="E8" s="8">
        <f t="shared" ref="E8:G9" si="0">SUM(E9)</f>
        <v>616492</v>
      </c>
      <c r="F8" s="8">
        <f t="shared" si="0"/>
        <v>0</v>
      </c>
      <c r="G8" s="8">
        <f t="shared" si="0"/>
        <v>616492</v>
      </c>
      <c r="H8" s="9" t="str">
        <f xml:space="preserve"> IF(SUM(F8:G8)=E8,"Tak","Nie")</f>
        <v>Tak</v>
      </c>
    </row>
    <row r="9" spans="1:8" s="70" customFormat="1">
      <c r="A9" s="10"/>
      <c r="B9" s="11" t="s">
        <v>217</v>
      </c>
      <c r="C9" s="12"/>
      <c r="D9" s="13" t="s">
        <v>151</v>
      </c>
      <c r="E9" s="14">
        <f t="shared" si="0"/>
        <v>616492</v>
      </c>
      <c r="F9" s="14">
        <f t="shared" si="0"/>
        <v>0</v>
      </c>
      <c r="G9" s="14">
        <f t="shared" si="0"/>
        <v>616492</v>
      </c>
      <c r="H9" s="9" t="str">
        <f t="shared" ref="H9:H60" si="1" xml:space="preserve"> IF(SUM(F9:G9)=E9,"Tak","Nie")</f>
        <v>Tak</v>
      </c>
    </row>
    <row r="10" spans="1:8" s="70" customFormat="1" ht="45">
      <c r="A10" s="10"/>
      <c r="B10" s="10"/>
      <c r="C10" s="15">
        <v>6207</v>
      </c>
      <c r="D10" s="16" t="s">
        <v>385</v>
      </c>
      <c r="E10" s="14">
        <v>616492</v>
      </c>
      <c r="F10" s="14">
        <v>0</v>
      </c>
      <c r="G10" s="14">
        <v>616492</v>
      </c>
      <c r="H10" s="9" t="str">
        <f t="shared" si="1"/>
        <v>Tak</v>
      </c>
    </row>
    <row r="11" spans="1:8" s="70" customFormat="1">
      <c r="A11" s="17">
        <v>630</v>
      </c>
      <c r="B11" s="6"/>
      <c r="C11" s="6"/>
      <c r="D11" s="18" t="s">
        <v>156</v>
      </c>
      <c r="E11" s="8">
        <f>SUM(E14,E12)</f>
        <v>211826</v>
      </c>
      <c r="F11" s="8">
        <f t="shared" ref="F11:G11" si="2">SUM(F14,F12)</f>
        <v>0</v>
      </c>
      <c r="G11" s="8">
        <f t="shared" si="2"/>
        <v>211826</v>
      </c>
      <c r="H11" s="9" t="str">
        <f t="shared" ref="H11:H12" si="3" xml:space="preserve"> IF(SUM(F11:G11)=E11,"Tak","Nie")</f>
        <v>Tak</v>
      </c>
    </row>
    <row r="12" spans="1:8" s="70" customFormat="1">
      <c r="A12" s="10"/>
      <c r="B12" s="19">
        <v>63003</v>
      </c>
      <c r="C12" s="12"/>
      <c r="D12" s="20" t="s">
        <v>288</v>
      </c>
      <c r="E12" s="14">
        <f>SUM(E13:E13)</f>
        <v>99750</v>
      </c>
      <c r="F12" s="14">
        <f>SUM(F13:F13)</f>
        <v>0</v>
      </c>
      <c r="G12" s="14">
        <f>SUM(G13:G13)</f>
        <v>99750</v>
      </c>
      <c r="H12" s="9" t="str">
        <f t="shared" si="3"/>
        <v>Tak</v>
      </c>
    </row>
    <row r="13" spans="1:8" s="70" customFormat="1" ht="48" customHeight="1">
      <c r="A13" s="10"/>
      <c r="B13" s="10"/>
      <c r="C13" s="15">
        <v>6207</v>
      </c>
      <c r="D13" s="16" t="str">
        <f>D10</f>
        <v>Dotacje celowe w ramach programów finansowanych z udziałem środków europejskich oraz środków, o których mowa w art.5 ust.1 pkt. 3 oraz ust. 3 pkt 5 i 6 ustawy, lub płatności w ramach budżetu środków europejskich</v>
      </c>
      <c r="E13" s="14">
        <v>99750</v>
      </c>
      <c r="F13" s="14">
        <v>0</v>
      </c>
      <c r="G13" s="14">
        <v>99750</v>
      </c>
      <c r="H13" s="9" t="str">
        <f t="shared" ref="H13:H14" si="4" xml:space="preserve"> IF(SUM(F13:G13)=E13,"Tak","Nie")</f>
        <v>Tak</v>
      </c>
    </row>
    <row r="14" spans="1:8" s="70" customFormat="1">
      <c r="A14" s="10"/>
      <c r="B14" s="19">
        <v>63095</v>
      </c>
      <c r="C14" s="12"/>
      <c r="D14" s="20" t="s">
        <v>139</v>
      </c>
      <c r="E14" s="14">
        <f>SUM(E15:E15)</f>
        <v>112076</v>
      </c>
      <c r="F14" s="14">
        <f>SUM(F15:F15)</f>
        <v>0</v>
      </c>
      <c r="G14" s="14">
        <f>SUM(G15:G15)</f>
        <v>112076</v>
      </c>
      <c r="H14" s="9" t="str">
        <f t="shared" si="4"/>
        <v>Tak</v>
      </c>
    </row>
    <row r="15" spans="1:8" s="70" customFormat="1" ht="50.25" customHeight="1">
      <c r="A15" s="10"/>
      <c r="B15" s="10"/>
      <c r="C15" s="15">
        <v>6207</v>
      </c>
      <c r="D15" s="16" t="str">
        <f>D13</f>
        <v>Dotacje celowe w ramach programów finansowanych z udziałem środków europejskich oraz środków, o których mowa w art.5 ust.1 pkt. 3 oraz ust. 3 pkt 5 i 6 ustawy, lub płatności w ramach budżetu środków europejskich</v>
      </c>
      <c r="E15" s="14">
        <v>112076</v>
      </c>
      <c r="F15" s="14">
        <v>0</v>
      </c>
      <c r="G15" s="14">
        <v>112076</v>
      </c>
      <c r="H15" s="9" t="str">
        <f t="shared" ref="H15" si="5" xml:space="preserve"> IF(SUM(F15:G15)=E15,"Tak","Nie")</f>
        <v>Tak</v>
      </c>
    </row>
    <row r="16" spans="1:8" s="70" customFormat="1">
      <c r="A16" s="21">
        <v>700</v>
      </c>
      <c r="B16" s="6"/>
      <c r="C16" s="6"/>
      <c r="D16" s="18" t="s">
        <v>78</v>
      </c>
      <c r="E16" s="22">
        <f>SUM(E17)</f>
        <v>275500</v>
      </c>
      <c r="F16" s="22">
        <f>SUM(F17)</f>
        <v>83500</v>
      </c>
      <c r="G16" s="22">
        <f>SUM(G17)</f>
        <v>192000</v>
      </c>
      <c r="H16" s="9" t="str">
        <f t="shared" si="1"/>
        <v>Tak</v>
      </c>
    </row>
    <row r="17" spans="1:10" s="70" customFormat="1">
      <c r="A17" s="10"/>
      <c r="B17" s="19">
        <v>70005</v>
      </c>
      <c r="C17" s="12"/>
      <c r="D17" s="20" t="s">
        <v>79</v>
      </c>
      <c r="E17" s="14">
        <f>SUM(E18:E24)</f>
        <v>275500</v>
      </c>
      <c r="F17" s="14">
        <f>SUM(F18:F24)</f>
        <v>83500</v>
      </c>
      <c r="G17" s="14">
        <f>SUM(G18:G24)</f>
        <v>192000</v>
      </c>
      <c r="H17" s="9" t="str">
        <f t="shared" si="1"/>
        <v>Tak</v>
      </c>
    </row>
    <row r="18" spans="1:10" s="141" customFormat="1">
      <c r="A18" s="37"/>
      <c r="B18" s="37"/>
      <c r="C18" s="384">
        <v>470</v>
      </c>
      <c r="D18" s="23" t="s">
        <v>80</v>
      </c>
      <c r="E18" s="24">
        <v>30000</v>
      </c>
      <c r="F18" s="24">
        <v>30000</v>
      </c>
      <c r="G18" s="24">
        <v>0</v>
      </c>
      <c r="H18" s="9" t="str">
        <f t="shared" si="1"/>
        <v>Tak</v>
      </c>
      <c r="I18" s="63"/>
      <c r="J18" s="63"/>
    </row>
    <row r="19" spans="1:10" s="141" customFormat="1">
      <c r="A19" s="37"/>
      <c r="B19" s="37"/>
      <c r="C19" s="38"/>
      <c r="D19" s="25" t="s">
        <v>81</v>
      </c>
      <c r="E19" s="39"/>
      <c r="F19" s="39"/>
      <c r="G19" s="39"/>
      <c r="H19" s="9" t="str">
        <f t="shared" si="1"/>
        <v>Tak</v>
      </c>
      <c r="I19" s="63"/>
      <c r="J19" s="63"/>
    </row>
    <row r="20" spans="1:10" s="153" customFormat="1" ht="50.25" customHeight="1">
      <c r="A20" s="37"/>
      <c r="B20" s="37"/>
      <c r="C20" s="384">
        <v>750</v>
      </c>
      <c r="D20" s="476" t="s">
        <v>387</v>
      </c>
      <c r="E20" s="24">
        <v>48000</v>
      </c>
      <c r="F20" s="24">
        <v>48000</v>
      </c>
      <c r="G20" s="24"/>
      <c r="H20" s="9" t="str">
        <f t="shared" si="1"/>
        <v>Tak</v>
      </c>
      <c r="I20" s="85"/>
      <c r="J20" s="85"/>
    </row>
    <row r="21" spans="1:10" s="141" customFormat="1" ht="33.75">
      <c r="A21" s="37"/>
      <c r="B21" s="37"/>
      <c r="C21" s="387">
        <v>760</v>
      </c>
      <c r="D21" s="388" t="s">
        <v>248</v>
      </c>
      <c r="E21" s="477">
        <v>2000</v>
      </c>
      <c r="F21" s="477">
        <v>0</v>
      </c>
      <c r="G21" s="477">
        <v>2000</v>
      </c>
      <c r="H21" s="9" t="str">
        <f t="shared" si="1"/>
        <v>Tak</v>
      </c>
      <c r="I21" s="63"/>
      <c r="J21" s="63"/>
    </row>
    <row r="22" spans="1:10" ht="22.5">
      <c r="A22" s="37"/>
      <c r="B22" s="37"/>
      <c r="C22" s="26">
        <v>770</v>
      </c>
      <c r="D22" s="27" t="s">
        <v>249</v>
      </c>
      <c r="E22" s="28">
        <v>190000</v>
      </c>
      <c r="F22" s="28">
        <v>0</v>
      </c>
      <c r="G22" s="28">
        <v>190000</v>
      </c>
      <c r="H22" s="9" t="str">
        <f t="shared" si="1"/>
        <v>Tak</v>
      </c>
    </row>
    <row r="23" spans="1:10" s="141" customFormat="1">
      <c r="A23" s="37"/>
      <c r="B23" s="37"/>
      <c r="C23" s="26">
        <v>920</v>
      </c>
      <c r="D23" s="29" t="s">
        <v>132</v>
      </c>
      <c r="E23" s="28">
        <v>1500</v>
      </c>
      <c r="F23" s="28">
        <v>1500</v>
      </c>
      <c r="G23" s="28"/>
      <c r="H23" s="9" t="str">
        <f t="shared" si="1"/>
        <v>Tak</v>
      </c>
      <c r="I23" s="63"/>
      <c r="J23" s="63"/>
    </row>
    <row r="24" spans="1:10" s="141" customFormat="1">
      <c r="A24" s="37"/>
      <c r="B24" s="37"/>
      <c r="C24" s="384">
        <v>970</v>
      </c>
      <c r="D24" s="23" t="s">
        <v>250</v>
      </c>
      <c r="E24" s="24">
        <v>4000</v>
      </c>
      <c r="F24" s="24">
        <v>4000</v>
      </c>
      <c r="G24" s="24"/>
      <c r="H24" s="9" t="str">
        <f t="shared" si="1"/>
        <v>Tak</v>
      </c>
      <c r="I24" s="63"/>
      <c r="J24" s="63"/>
    </row>
    <row r="25" spans="1:10" s="142" customFormat="1">
      <c r="A25" s="21">
        <v>750</v>
      </c>
      <c r="B25" s="6"/>
      <c r="C25" s="6"/>
      <c r="D25" s="18" t="s">
        <v>83</v>
      </c>
      <c r="E25" s="22">
        <f>SUM(E26,E28,E32)</f>
        <v>969665</v>
      </c>
      <c r="F25" s="22">
        <f>SUM(F26,F28,F32)</f>
        <v>89300</v>
      </c>
      <c r="G25" s="22">
        <f>SUM(G26,G28,G32)</f>
        <v>880365</v>
      </c>
      <c r="H25" s="9" t="str">
        <f t="shared" si="1"/>
        <v>Tak</v>
      </c>
      <c r="I25" s="70"/>
      <c r="J25" s="70"/>
    </row>
    <row r="26" spans="1:10" s="142" customFormat="1">
      <c r="A26" s="10"/>
      <c r="B26" s="19">
        <v>75011</v>
      </c>
      <c r="C26" s="12"/>
      <c r="D26" s="20" t="s">
        <v>84</v>
      </c>
      <c r="E26" s="14">
        <f>SUM(E27)</f>
        <v>68500</v>
      </c>
      <c r="F26" s="14">
        <f>SUM(F27)</f>
        <v>68500</v>
      </c>
      <c r="G26" s="14">
        <f>SUM(G27)</f>
        <v>0</v>
      </c>
      <c r="H26" s="9" t="str">
        <f t="shared" si="1"/>
        <v>Tak</v>
      </c>
      <c r="I26" s="70"/>
      <c r="J26" s="70"/>
    </row>
    <row r="27" spans="1:10" s="142" customFormat="1" ht="36" customHeight="1">
      <c r="A27" s="10"/>
      <c r="B27" s="10"/>
      <c r="C27" s="389">
        <v>2010</v>
      </c>
      <c r="D27" s="388" t="s">
        <v>388</v>
      </c>
      <c r="E27" s="391">
        <v>68500</v>
      </c>
      <c r="F27" s="391">
        <v>68500</v>
      </c>
      <c r="G27" s="391">
        <v>0</v>
      </c>
      <c r="H27" s="9" t="str">
        <f t="shared" si="1"/>
        <v>Tak</v>
      </c>
      <c r="I27" s="70"/>
      <c r="J27" s="70"/>
    </row>
    <row r="28" spans="1:10" s="141" customFormat="1">
      <c r="A28" s="37"/>
      <c r="B28" s="30">
        <v>75020</v>
      </c>
      <c r="C28" s="40"/>
      <c r="D28" s="29" t="s">
        <v>85</v>
      </c>
      <c r="E28" s="28">
        <f>SUM(E29)</f>
        <v>8800</v>
      </c>
      <c r="F28" s="28">
        <f>SUM(F29)</f>
        <v>8800</v>
      </c>
      <c r="G28" s="28">
        <f>SUM(G29)</f>
        <v>0</v>
      </c>
      <c r="H28" s="31" t="str">
        <f t="shared" si="1"/>
        <v>Tak</v>
      </c>
      <c r="I28" s="63"/>
      <c r="J28" s="63"/>
    </row>
    <row r="29" spans="1:10" s="141" customFormat="1">
      <c r="A29" s="37"/>
      <c r="B29" s="37"/>
      <c r="C29" s="396">
        <v>2320</v>
      </c>
      <c r="D29" s="23" t="s">
        <v>86</v>
      </c>
      <c r="E29" s="24">
        <v>8800</v>
      </c>
      <c r="F29" s="24">
        <v>8800</v>
      </c>
      <c r="G29" s="24">
        <v>0</v>
      </c>
      <c r="H29" s="31" t="str">
        <f t="shared" si="1"/>
        <v>Tak</v>
      </c>
      <c r="I29" s="63"/>
      <c r="J29" s="63"/>
    </row>
    <row r="30" spans="1:10" s="141" customFormat="1">
      <c r="A30" s="37"/>
      <c r="B30" s="37"/>
      <c r="C30" s="37"/>
      <c r="D30" s="385" t="s">
        <v>87</v>
      </c>
      <c r="E30" s="386"/>
      <c r="F30" s="386"/>
      <c r="G30" s="386"/>
      <c r="H30" s="31" t="str">
        <f t="shared" si="1"/>
        <v>Tak</v>
      </c>
      <c r="I30" s="63"/>
      <c r="J30" s="63"/>
    </row>
    <row r="31" spans="1:10" s="141" customFormat="1">
      <c r="A31" s="37"/>
      <c r="B31" s="37"/>
      <c r="C31" s="38"/>
      <c r="D31" s="25" t="s">
        <v>88</v>
      </c>
      <c r="E31" s="39"/>
      <c r="F31" s="39"/>
      <c r="G31" s="39"/>
      <c r="H31" s="31" t="str">
        <f t="shared" si="1"/>
        <v>Tak</v>
      </c>
      <c r="I31" s="63"/>
      <c r="J31" s="63"/>
    </row>
    <row r="32" spans="1:10" s="141" customFormat="1">
      <c r="A32" s="37"/>
      <c r="B32" s="30">
        <v>75023</v>
      </c>
      <c r="C32" s="40"/>
      <c r="D32" s="29" t="s">
        <v>89</v>
      </c>
      <c r="E32" s="28">
        <f>SUM(E33:E35)</f>
        <v>892365</v>
      </c>
      <c r="F32" s="28">
        <f>SUM(F33:F35)</f>
        <v>12000</v>
      </c>
      <c r="G32" s="28">
        <f>SUM(G33:G35)</f>
        <v>880365</v>
      </c>
      <c r="H32" s="31" t="str">
        <f t="shared" si="1"/>
        <v>Tak</v>
      </c>
      <c r="I32" s="63"/>
      <c r="J32" s="63"/>
    </row>
    <row r="33" spans="1:10" s="141" customFormat="1">
      <c r="A33" s="37"/>
      <c r="B33" s="37"/>
      <c r="C33" s="26">
        <v>830</v>
      </c>
      <c r="D33" s="29" t="s">
        <v>90</v>
      </c>
      <c r="E33" s="28">
        <v>11990</v>
      </c>
      <c r="F33" s="28">
        <v>11990</v>
      </c>
      <c r="G33" s="28">
        <v>0</v>
      </c>
      <c r="H33" s="31" t="str">
        <f t="shared" si="1"/>
        <v>Tak</v>
      </c>
      <c r="I33" s="63"/>
      <c r="J33" s="63"/>
    </row>
    <row r="34" spans="1:10" s="141" customFormat="1" ht="33.75">
      <c r="A34" s="37"/>
      <c r="B34" s="37"/>
      <c r="C34" s="396">
        <v>2360</v>
      </c>
      <c r="D34" s="476" t="s">
        <v>389</v>
      </c>
      <c r="E34" s="24">
        <v>10</v>
      </c>
      <c r="F34" s="24">
        <v>10</v>
      </c>
      <c r="G34" s="24"/>
      <c r="H34" s="31" t="str">
        <f t="shared" si="1"/>
        <v>Tak</v>
      </c>
      <c r="I34" s="63"/>
      <c r="J34" s="63"/>
    </row>
    <row r="35" spans="1:10" s="70" customFormat="1" ht="49.5" customHeight="1">
      <c r="A35" s="10"/>
      <c r="B35" s="10"/>
      <c r="C35" s="15">
        <v>6207</v>
      </c>
      <c r="D35" s="16" t="str">
        <f>D15</f>
        <v>Dotacje celowe w ramach programów finansowanych z udziałem środków europejskich oraz środków, o których mowa w art.5 ust.1 pkt. 3 oraz ust. 3 pkt 5 i 6 ustawy, lub płatności w ramach budżetu środków europejskich</v>
      </c>
      <c r="E35" s="14">
        <v>880365</v>
      </c>
      <c r="F35" s="14">
        <v>0</v>
      </c>
      <c r="G35" s="14">
        <v>880365</v>
      </c>
      <c r="H35" s="9" t="str">
        <f t="shared" ref="H35" si="6" xml:space="preserve"> IF(SUM(F35:G35)=E35,"Tak","Nie")</f>
        <v>Tak</v>
      </c>
    </row>
    <row r="36" spans="1:10" s="142" customFormat="1">
      <c r="A36" s="21">
        <v>751</v>
      </c>
      <c r="B36" s="6"/>
      <c r="C36" s="6"/>
      <c r="D36" s="18" t="s">
        <v>91</v>
      </c>
      <c r="E36" s="22">
        <f>SUM(E38)</f>
        <v>906</v>
      </c>
      <c r="F36" s="22">
        <f>SUM(F38)</f>
        <v>906</v>
      </c>
      <c r="G36" s="22">
        <f>SUM(G38)</f>
        <v>0</v>
      </c>
      <c r="H36" s="9" t="str">
        <f t="shared" si="1"/>
        <v>Tak</v>
      </c>
      <c r="I36" s="70"/>
      <c r="J36" s="70"/>
    </row>
    <row r="37" spans="1:10" s="142" customFormat="1">
      <c r="A37" s="393"/>
      <c r="B37" s="393"/>
      <c r="C37" s="393"/>
      <c r="D37" s="397" t="s">
        <v>92</v>
      </c>
      <c r="E37" s="395"/>
      <c r="F37" s="395"/>
      <c r="G37" s="395"/>
      <c r="H37" s="9" t="str">
        <f t="shared" si="1"/>
        <v>Tak</v>
      </c>
      <c r="I37" s="70"/>
      <c r="J37" s="70"/>
    </row>
    <row r="38" spans="1:10" s="142" customFormat="1">
      <c r="A38" s="10"/>
      <c r="B38" s="398">
        <v>75101</v>
      </c>
      <c r="C38" s="6"/>
      <c r="D38" s="390" t="s">
        <v>93</v>
      </c>
      <c r="E38" s="391">
        <f>SUM(E40)</f>
        <v>906</v>
      </c>
      <c r="F38" s="391">
        <f>SUM(F40)</f>
        <v>906</v>
      </c>
      <c r="G38" s="391">
        <v>0</v>
      </c>
      <c r="H38" s="9" t="str">
        <f t="shared" si="1"/>
        <v>Tak</v>
      </c>
      <c r="I38" s="70"/>
      <c r="J38" s="70"/>
    </row>
    <row r="39" spans="1:10" s="142" customFormat="1">
      <c r="A39" s="10"/>
      <c r="B39" s="393"/>
      <c r="C39" s="393"/>
      <c r="D39" s="394" t="s">
        <v>94</v>
      </c>
      <c r="E39" s="395"/>
      <c r="F39" s="395"/>
      <c r="G39" s="395"/>
      <c r="H39" s="9" t="str">
        <f t="shared" si="1"/>
        <v>Tak</v>
      </c>
      <c r="I39" s="70"/>
      <c r="J39" s="70"/>
    </row>
    <row r="40" spans="1:10" s="142" customFormat="1" ht="33.75">
      <c r="A40" s="10"/>
      <c r="B40" s="10"/>
      <c r="C40" s="389">
        <v>2010</v>
      </c>
      <c r="D40" s="388" t="s">
        <v>388</v>
      </c>
      <c r="E40" s="391">
        <v>906</v>
      </c>
      <c r="F40" s="391">
        <v>906</v>
      </c>
      <c r="G40" s="391">
        <v>0</v>
      </c>
      <c r="H40" s="9" t="str">
        <f t="shared" si="1"/>
        <v>Tak</v>
      </c>
      <c r="I40" s="70"/>
      <c r="J40" s="70"/>
    </row>
    <row r="41" spans="1:10" s="142" customFormat="1">
      <c r="A41" s="21">
        <v>756</v>
      </c>
      <c r="B41" s="6"/>
      <c r="C41" s="6"/>
      <c r="D41" s="18" t="s">
        <v>95</v>
      </c>
      <c r="E41" s="22">
        <f>SUM(E44,E48,E58,E71,E79)</f>
        <v>4662780</v>
      </c>
      <c r="F41" s="22">
        <f>SUM(F44,F48,F58,F71,F79)</f>
        <v>4662780</v>
      </c>
      <c r="G41" s="22">
        <f>SUM(G44,G48,G58,G71,G79)</f>
        <v>0</v>
      </c>
      <c r="H41" s="9" t="str">
        <f t="shared" si="1"/>
        <v>Tak</v>
      </c>
      <c r="I41" s="70"/>
      <c r="J41" s="70"/>
    </row>
    <row r="42" spans="1:10" s="142" customFormat="1">
      <c r="A42" s="10"/>
      <c r="B42" s="10"/>
      <c r="C42" s="10"/>
      <c r="D42" s="399" t="s">
        <v>96</v>
      </c>
      <c r="E42" s="392"/>
      <c r="F42" s="392"/>
      <c r="G42" s="392"/>
      <c r="H42" s="9" t="str">
        <f t="shared" si="1"/>
        <v>Tak</v>
      </c>
      <c r="I42" s="70"/>
      <c r="J42" s="70"/>
    </row>
    <row r="43" spans="1:10" s="142" customFormat="1">
      <c r="A43" s="393"/>
      <c r="B43" s="393"/>
      <c r="C43" s="393"/>
      <c r="D43" s="397" t="s">
        <v>97</v>
      </c>
      <c r="E43" s="395"/>
      <c r="F43" s="395"/>
      <c r="G43" s="395"/>
      <c r="H43" s="9" t="str">
        <f t="shared" si="1"/>
        <v>Tak</v>
      </c>
      <c r="I43" s="70"/>
      <c r="J43" s="70"/>
    </row>
    <row r="44" spans="1:10" s="141" customFormat="1">
      <c r="A44" s="37"/>
      <c r="B44" s="400">
        <v>75601</v>
      </c>
      <c r="C44" s="38"/>
      <c r="D44" s="25" t="s">
        <v>98</v>
      </c>
      <c r="E44" s="401">
        <f>SUM(E45:E47)</f>
        <v>5500</v>
      </c>
      <c r="F44" s="401">
        <f>SUM(F45:F47)</f>
        <v>5500</v>
      </c>
      <c r="G44" s="401">
        <f>SUM(G45:G47)</f>
        <v>0</v>
      </c>
      <c r="H44" s="31" t="str">
        <f t="shared" si="1"/>
        <v>Tak</v>
      </c>
      <c r="I44" s="63"/>
      <c r="J44" s="63"/>
    </row>
    <row r="45" spans="1:10" s="141" customFormat="1">
      <c r="A45" s="37"/>
      <c r="B45" s="37"/>
      <c r="C45" s="384">
        <v>350</v>
      </c>
      <c r="D45" s="23" t="s">
        <v>99</v>
      </c>
      <c r="E45" s="24">
        <v>5000</v>
      </c>
      <c r="F45" s="24">
        <v>5000</v>
      </c>
      <c r="G45" s="24">
        <v>0</v>
      </c>
      <c r="H45" s="31" t="str">
        <f t="shared" si="1"/>
        <v>Tak</v>
      </c>
      <c r="I45" s="63"/>
      <c r="J45" s="63"/>
    </row>
    <row r="46" spans="1:10" s="141" customFormat="1">
      <c r="A46" s="37"/>
      <c r="B46" s="37"/>
      <c r="C46" s="38"/>
      <c r="D46" s="25" t="s">
        <v>100</v>
      </c>
      <c r="E46" s="39"/>
      <c r="F46" s="39"/>
      <c r="G46" s="39"/>
      <c r="H46" s="31" t="str">
        <f t="shared" si="1"/>
        <v>Tak</v>
      </c>
      <c r="I46" s="63"/>
      <c r="J46" s="63"/>
    </row>
    <row r="47" spans="1:10" s="141" customFormat="1">
      <c r="A47" s="37"/>
      <c r="B47" s="37"/>
      <c r="C47" s="26">
        <v>910</v>
      </c>
      <c r="D47" s="29" t="s">
        <v>82</v>
      </c>
      <c r="E47" s="28">
        <v>500</v>
      </c>
      <c r="F47" s="28">
        <v>500</v>
      </c>
      <c r="G47" s="28">
        <v>0</v>
      </c>
      <c r="H47" s="31" t="str">
        <f t="shared" si="1"/>
        <v>Tak</v>
      </c>
      <c r="I47" s="63"/>
      <c r="J47" s="63"/>
    </row>
    <row r="48" spans="1:10" s="141" customFormat="1">
      <c r="A48" s="37"/>
      <c r="B48" s="32">
        <v>75615</v>
      </c>
      <c r="C48" s="41"/>
      <c r="D48" s="23" t="s">
        <v>101</v>
      </c>
      <c r="E48" s="24">
        <f>SUM(E51:E57)</f>
        <v>2067535</v>
      </c>
      <c r="F48" s="24">
        <f>SUM(F51:F57)</f>
        <v>2067535</v>
      </c>
      <c r="G48" s="24">
        <f>SUM(G51:G57)</f>
        <v>0</v>
      </c>
      <c r="H48" s="31" t="str">
        <f t="shared" si="1"/>
        <v>Tak</v>
      </c>
      <c r="I48" s="63"/>
      <c r="J48" s="63"/>
    </row>
    <row r="49" spans="1:10" s="141" customFormat="1">
      <c r="A49" s="37"/>
      <c r="B49" s="37"/>
      <c r="C49" s="37"/>
      <c r="D49" s="385" t="s">
        <v>102</v>
      </c>
      <c r="E49" s="386"/>
      <c r="F49" s="386"/>
      <c r="G49" s="386"/>
      <c r="H49" s="31" t="str">
        <f t="shared" si="1"/>
        <v>Tak</v>
      </c>
      <c r="I49" s="63"/>
      <c r="J49" s="63"/>
    </row>
    <row r="50" spans="1:10" s="141" customFormat="1">
      <c r="A50" s="37"/>
      <c r="B50" s="402"/>
      <c r="C50" s="402"/>
      <c r="D50" s="403" t="s">
        <v>103</v>
      </c>
      <c r="E50" s="404"/>
      <c r="F50" s="404"/>
      <c r="G50" s="404"/>
      <c r="H50" s="31" t="str">
        <f t="shared" si="1"/>
        <v>Tak</v>
      </c>
      <c r="I50" s="63"/>
      <c r="J50" s="63"/>
    </row>
    <row r="51" spans="1:10" s="141" customFormat="1">
      <c r="A51" s="37"/>
      <c r="B51" s="37"/>
      <c r="C51" s="405">
        <v>310</v>
      </c>
      <c r="D51" s="25" t="s">
        <v>104</v>
      </c>
      <c r="E51" s="401">
        <v>1636000</v>
      </c>
      <c r="F51" s="401">
        <v>1636000</v>
      </c>
      <c r="G51" s="401"/>
      <c r="H51" s="31" t="str">
        <f t="shared" si="1"/>
        <v>Tak</v>
      </c>
      <c r="I51" s="63"/>
      <c r="J51" s="63"/>
    </row>
    <row r="52" spans="1:10" s="141" customFormat="1">
      <c r="A52" s="37"/>
      <c r="B52" s="37"/>
      <c r="C52" s="26">
        <v>320</v>
      </c>
      <c r="D52" s="29" t="s">
        <v>105</v>
      </c>
      <c r="E52" s="28">
        <v>275000</v>
      </c>
      <c r="F52" s="28">
        <v>275000</v>
      </c>
      <c r="G52" s="28"/>
      <c r="H52" s="31" t="str">
        <f t="shared" si="1"/>
        <v>Tak</v>
      </c>
      <c r="I52" s="63"/>
      <c r="J52" s="63"/>
    </row>
    <row r="53" spans="1:10" s="141" customFormat="1">
      <c r="A53" s="37"/>
      <c r="B53" s="37"/>
      <c r="C53" s="26">
        <v>330</v>
      </c>
      <c r="D53" s="29" t="s">
        <v>106</v>
      </c>
      <c r="E53" s="28">
        <v>135500</v>
      </c>
      <c r="F53" s="28">
        <v>135500</v>
      </c>
      <c r="G53" s="28"/>
      <c r="H53" s="31" t="str">
        <f t="shared" si="1"/>
        <v>Tak</v>
      </c>
      <c r="I53" s="63"/>
      <c r="J53" s="63"/>
    </row>
    <row r="54" spans="1:10" s="141" customFormat="1">
      <c r="A54" s="37"/>
      <c r="B54" s="37"/>
      <c r="C54" s="26">
        <v>340</v>
      </c>
      <c r="D54" s="29" t="s">
        <v>107</v>
      </c>
      <c r="E54" s="28">
        <v>1000</v>
      </c>
      <c r="F54" s="28">
        <v>1000</v>
      </c>
      <c r="G54" s="28"/>
      <c r="H54" s="31" t="str">
        <f t="shared" si="1"/>
        <v>Tak</v>
      </c>
      <c r="I54" s="63"/>
      <c r="J54" s="63"/>
    </row>
    <row r="55" spans="1:10" s="141" customFormat="1">
      <c r="A55" s="37"/>
      <c r="B55" s="37"/>
      <c r="C55" s="26">
        <v>500</v>
      </c>
      <c r="D55" s="29" t="s">
        <v>113</v>
      </c>
      <c r="E55" s="28">
        <v>13000</v>
      </c>
      <c r="F55" s="28">
        <v>13000</v>
      </c>
      <c r="G55" s="28">
        <v>0</v>
      </c>
      <c r="H55" s="31" t="str">
        <f t="shared" si="1"/>
        <v>Tak</v>
      </c>
      <c r="I55" s="63"/>
      <c r="J55" s="63"/>
    </row>
    <row r="56" spans="1:10" s="141" customFormat="1">
      <c r="A56" s="37"/>
      <c r="B56" s="37"/>
      <c r="C56" s="26">
        <v>690</v>
      </c>
      <c r="D56" s="29" t="s">
        <v>77</v>
      </c>
      <c r="E56" s="28">
        <v>1035</v>
      </c>
      <c r="F56" s="28">
        <v>1035</v>
      </c>
      <c r="G56" s="28">
        <v>0</v>
      </c>
      <c r="H56" s="31" t="str">
        <f t="shared" si="1"/>
        <v>Tak</v>
      </c>
      <c r="I56" s="63"/>
      <c r="J56" s="63"/>
    </row>
    <row r="57" spans="1:10" s="141" customFormat="1">
      <c r="A57" s="37"/>
      <c r="B57" s="37"/>
      <c r="C57" s="26">
        <v>910</v>
      </c>
      <c r="D57" s="29" t="s">
        <v>82</v>
      </c>
      <c r="E57" s="28">
        <v>6000</v>
      </c>
      <c r="F57" s="28">
        <v>6000</v>
      </c>
      <c r="G57" s="28">
        <v>0</v>
      </c>
      <c r="H57" s="31" t="str">
        <f t="shared" si="1"/>
        <v>Tak</v>
      </c>
      <c r="I57" s="63"/>
      <c r="J57" s="63"/>
    </row>
    <row r="58" spans="1:10" s="141" customFormat="1">
      <c r="A58" s="37"/>
      <c r="B58" s="32">
        <v>75616</v>
      </c>
      <c r="C58" s="41"/>
      <c r="D58" s="23" t="s">
        <v>101</v>
      </c>
      <c r="E58" s="24">
        <f>SUM(E62:E70)</f>
        <v>1157800</v>
      </c>
      <c r="F58" s="24">
        <f>SUM(F62:F70)</f>
        <v>1157800</v>
      </c>
      <c r="G58" s="24">
        <f>SUM(G62:G70)</f>
        <v>0</v>
      </c>
      <c r="H58" s="31" t="str">
        <f t="shared" si="1"/>
        <v>Tak</v>
      </c>
      <c r="I58" s="63"/>
      <c r="J58" s="63"/>
    </row>
    <row r="59" spans="1:10" s="141" customFormat="1">
      <c r="A59" s="37"/>
      <c r="B59" s="37"/>
      <c r="C59" s="37"/>
      <c r="D59" s="385" t="s">
        <v>108</v>
      </c>
      <c r="E59" s="386"/>
      <c r="F59" s="386"/>
      <c r="G59" s="386"/>
      <c r="H59" s="31" t="str">
        <f t="shared" si="1"/>
        <v>Tak</v>
      </c>
      <c r="I59" s="63"/>
      <c r="J59" s="63"/>
    </row>
    <row r="60" spans="1:10" s="141" customFormat="1">
      <c r="A60" s="37"/>
      <c r="B60" s="37"/>
      <c r="C60" s="37"/>
      <c r="D60" s="385" t="s">
        <v>109</v>
      </c>
      <c r="E60" s="386"/>
      <c r="F60" s="386"/>
      <c r="G60" s="386"/>
      <c r="H60" s="31" t="str">
        <f t="shared" si="1"/>
        <v>Tak</v>
      </c>
      <c r="I60" s="63"/>
      <c r="J60" s="63"/>
    </row>
    <row r="61" spans="1:10" s="141" customFormat="1">
      <c r="A61" s="37"/>
      <c r="B61" s="402"/>
      <c r="C61" s="402"/>
      <c r="D61" s="403" t="s">
        <v>110</v>
      </c>
      <c r="E61" s="404"/>
      <c r="F61" s="404"/>
      <c r="G61" s="404"/>
      <c r="H61" s="31" t="str">
        <f t="shared" ref="H61:H111" si="7" xml:space="preserve"> IF(SUM(F61:G61)=E61,"Tak","Nie")</f>
        <v>Tak</v>
      </c>
      <c r="I61" s="63"/>
      <c r="J61" s="63"/>
    </row>
    <row r="62" spans="1:10" s="141" customFormat="1">
      <c r="A62" s="37"/>
      <c r="B62" s="37"/>
      <c r="C62" s="405">
        <v>310</v>
      </c>
      <c r="D62" s="25" t="s">
        <v>104</v>
      </c>
      <c r="E62" s="401">
        <v>479000</v>
      </c>
      <c r="F62" s="401">
        <v>479000</v>
      </c>
      <c r="G62" s="401"/>
      <c r="H62" s="31" t="str">
        <f t="shared" si="7"/>
        <v>Tak</v>
      </c>
      <c r="I62" s="63"/>
      <c r="J62" s="63"/>
    </row>
    <row r="63" spans="1:10" s="141" customFormat="1">
      <c r="A63" s="37"/>
      <c r="B63" s="37"/>
      <c r="C63" s="26">
        <v>320</v>
      </c>
      <c r="D63" s="29" t="s">
        <v>105</v>
      </c>
      <c r="E63" s="28">
        <v>493000</v>
      </c>
      <c r="F63" s="28">
        <v>493000</v>
      </c>
      <c r="G63" s="28"/>
      <c r="H63" s="31" t="str">
        <f t="shared" si="7"/>
        <v>Tak</v>
      </c>
      <c r="I63" s="63"/>
      <c r="J63" s="63"/>
    </row>
    <row r="64" spans="1:10" s="141" customFormat="1">
      <c r="A64" s="37"/>
      <c r="B64" s="37"/>
      <c r="C64" s="26">
        <v>330</v>
      </c>
      <c r="D64" s="29" t="s">
        <v>106</v>
      </c>
      <c r="E64" s="28">
        <v>4000</v>
      </c>
      <c r="F64" s="28">
        <v>4000</v>
      </c>
      <c r="G64" s="28">
        <v>0</v>
      </c>
      <c r="H64" s="31" t="str">
        <f t="shared" si="7"/>
        <v>Tak</v>
      </c>
      <c r="I64" s="74">
        <f>SUM(E51,E62)</f>
        <v>2115000</v>
      </c>
      <c r="J64" s="63"/>
    </row>
    <row r="65" spans="1:10" s="141" customFormat="1">
      <c r="A65" s="37"/>
      <c r="B65" s="37"/>
      <c r="C65" s="26">
        <v>340</v>
      </c>
      <c r="D65" s="29" t="s">
        <v>107</v>
      </c>
      <c r="E65" s="28">
        <v>40000</v>
      </c>
      <c r="F65" s="28">
        <v>40000</v>
      </c>
      <c r="G65" s="28">
        <v>0</v>
      </c>
      <c r="H65" s="31" t="str">
        <f t="shared" si="7"/>
        <v>Tak</v>
      </c>
      <c r="I65" s="74">
        <f>SUM(E52,E63)</f>
        <v>768000</v>
      </c>
      <c r="J65" s="63">
        <f>I65*2%</f>
        <v>15360</v>
      </c>
    </row>
    <row r="66" spans="1:10" s="141" customFormat="1">
      <c r="A66" s="37"/>
      <c r="B66" s="37"/>
      <c r="C66" s="26">
        <v>360</v>
      </c>
      <c r="D66" s="29" t="s">
        <v>111</v>
      </c>
      <c r="E66" s="28">
        <v>15000</v>
      </c>
      <c r="F66" s="28">
        <v>15000</v>
      </c>
      <c r="G66" s="28">
        <v>0</v>
      </c>
      <c r="H66" s="31" t="str">
        <f t="shared" si="7"/>
        <v>Tak</v>
      </c>
      <c r="I66" s="63"/>
      <c r="J66" s="63"/>
    </row>
    <row r="67" spans="1:10" s="141" customFormat="1">
      <c r="A67" s="37"/>
      <c r="B67" s="37"/>
      <c r="C67" s="26">
        <v>430</v>
      </c>
      <c r="D67" s="29" t="s">
        <v>112</v>
      </c>
      <c r="E67" s="28">
        <v>300</v>
      </c>
      <c r="F67" s="28">
        <v>300</v>
      </c>
      <c r="G67" s="28">
        <v>0</v>
      </c>
      <c r="H67" s="31" t="str">
        <f t="shared" si="7"/>
        <v>Tak</v>
      </c>
      <c r="I67" s="63"/>
      <c r="J67" s="63"/>
    </row>
    <row r="68" spans="1:10" s="141" customFormat="1">
      <c r="A68" s="37"/>
      <c r="B68" s="37"/>
      <c r="C68" s="26">
        <v>500</v>
      </c>
      <c r="D68" s="29" t="s">
        <v>113</v>
      </c>
      <c r="E68" s="28">
        <v>110000</v>
      </c>
      <c r="F68" s="28">
        <v>110000</v>
      </c>
      <c r="G68" s="28">
        <v>0</v>
      </c>
      <c r="H68" s="31" t="str">
        <f t="shared" si="7"/>
        <v>Tak</v>
      </c>
      <c r="I68" s="63"/>
      <c r="J68" s="63"/>
    </row>
    <row r="69" spans="1:10" s="141" customFormat="1">
      <c r="A69" s="37"/>
      <c r="B69" s="37"/>
      <c r="C69" s="26">
        <v>690</v>
      </c>
      <c r="D69" s="29" t="s">
        <v>77</v>
      </c>
      <c r="E69" s="28">
        <v>3500</v>
      </c>
      <c r="F69" s="28">
        <v>3500</v>
      </c>
      <c r="G69" s="28">
        <v>0</v>
      </c>
      <c r="H69" s="31" t="str">
        <f t="shared" si="7"/>
        <v>Tak</v>
      </c>
      <c r="I69" s="63"/>
      <c r="J69" s="63"/>
    </row>
    <row r="70" spans="1:10" s="141" customFormat="1">
      <c r="A70" s="37"/>
      <c r="B70" s="37"/>
      <c r="C70" s="26">
        <v>910</v>
      </c>
      <c r="D70" s="29" t="s">
        <v>82</v>
      </c>
      <c r="E70" s="28">
        <v>13000</v>
      </c>
      <c r="F70" s="28">
        <v>13000</v>
      </c>
      <c r="G70" s="28">
        <v>0</v>
      </c>
      <c r="H70" s="31" t="str">
        <f t="shared" si="7"/>
        <v>Tak</v>
      </c>
      <c r="I70" s="63"/>
      <c r="J70" s="63"/>
    </row>
    <row r="71" spans="1:10">
      <c r="A71" s="37"/>
      <c r="B71" s="32">
        <v>75618</v>
      </c>
      <c r="C71" s="41"/>
      <c r="D71" s="23" t="s">
        <v>114</v>
      </c>
      <c r="E71" s="24">
        <f>SUM(E73:E78)</f>
        <v>195500</v>
      </c>
      <c r="F71" s="24">
        <f>SUM(F73:F78)</f>
        <v>195500</v>
      </c>
      <c r="G71" s="24">
        <f>SUM(G73:G78)</f>
        <v>0</v>
      </c>
      <c r="H71" s="31" t="str">
        <f t="shared" si="7"/>
        <v>Tak</v>
      </c>
    </row>
    <row r="72" spans="1:10">
      <c r="A72" s="37"/>
      <c r="B72" s="38"/>
      <c r="C72" s="38"/>
      <c r="D72" s="25" t="s">
        <v>115</v>
      </c>
      <c r="E72" s="39"/>
      <c r="F72" s="39"/>
      <c r="G72" s="39"/>
      <c r="H72" s="31" t="str">
        <f t="shared" si="7"/>
        <v>Tak</v>
      </c>
    </row>
    <row r="73" spans="1:10" s="141" customFormat="1">
      <c r="A73" s="37"/>
      <c r="B73" s="37"/>
      <c r="C73" s="26">
        <v>410</v>
      </c>
      <c r="D73" s="29" t="s">
        <v>116</v>
      </c>
      <c r="E73" s="28">
        <v>18000</v>
      </c>
      <c r="F73" s="28">
        <v>18000</v>
      </c>
      <c r="G73" s="28">
        <v>0</v>
      </c>
      <c r="H73" s="31" t="str">
        <f t="shared" si="7"/>
        <v>Tak</v>
      </c>
      <c r="I73" s="63"/>
      <c r="J73" s="63"/>
    </row>
    <row r="74" spans="1:10" s="141" customFormat="1">
      <c r="A74" s="37"/>
      <c r="B74" s="37"/>
      <c r="C74" s="26">
        <v>460</v>
      </c>
      <c r="D74" s="29" t="s">
        <v>117</v>
      </c>
      <c r="E74" s="28">
        <v>100000</v>
      </c>
      <c r="F74" s="28">
        <v>100000</v>
      </c>
      <c r="G74" s="28">
        <v>0</v>
      </c>
      <c r="H74" s="31" t="str">
        <f t="shared" si="7"/>
        <v>Tak</v>
      </c>
      <c r="I74" s="63"/>
      <c r="J74" s="63"/>
    </row>
    <row r="75" spans="1:10">
      <c r="A75" s="37"/>
      <c r="B75" s="37"/>
      <c r="C75" s="26">
        <v>480</v>
      </c>
      <c r="D75" s="29" t="s">
        <v>118</v>
      </c>
      <c r="E75" s="28">
        <v>70000</v>
      </c>
      <c r="F75" s="28">
        <v>70000</v>
      </c>
      <c r="G75" s="28">
        <v>0</v>
      </c>
      <c r="H75" s="31" t="str">
        <f t="shared" si="7"/>
        <v>Tak</v>
      </c>
    </row>
    <row r="76" spans="1:10" s="141" customFormat="1">
      <c r="A76" s="37"/>
      <c r="B76" s="37"/>
      <c r="C76" s="384">
        <v>490</v>
      </c>
      <c r="D76" s="23" t="s">
        <v>119</v>
      </c>
      <c r="E76" s="24">
        <v>7500</v>
      </c>
      <c r="F76" s="24">
        <v>7500</v>
      </c>
      <c r="G76" s="24">
        <v>0</v>
      </c>
      <c r="H76" s="31" t="str">
        <f t="shared" si="7"/>
        <v>Tak</v>
      </c>
      <c r="I76" s="63"/>
      <c r="J76" s="63"/>
    </row>
    <row r="77" spans="1:10" s="141" customFormat="1">
      <c r="A77" s="37"/>
      <c r="B77" s="37"/>
      <c r="C77" s="37"/>
      <c r="D77" s="385" t="s">
        <v>120</v>
      </c>
      <c r="E77" s="386"/>
      <c r="F77" s="386"/>
      <c r="G77" s="386"/>
      <c r="H77" s="31" t="str">
        <f t="shared" si="7"/>
        <v>Tak</v>
      </c>
      <c r="I77" s="63"/>
      <c r="J77" s="63"/>
    </row>
    <row r="78" spans="1:10" s="141" customFormat="1">
      <c r="A78" s="37"/>
      <c r="B78" s="37"/>
      <c r="C78" s="38"/>
      <c r="D78" s="25" t="s">
        <v>121</v>
      </c>
      <c r="E78" s="39"/>
      <c r="F78" s="39"/>
      <c r="G78" s="39"/>
      <c r="H78" s="31" t="str">
        <f t="shared" si="7"/>
        <v>Tak</v>
      </c>
      <c r="I78" s="63"/>
      <c r="J78" s="63"/>
    </row>
    <row r="79" spans="1:10" s="141" customFormat="1">
      <c r="A79" s="37"/>
      <c r="B79" s="32">
        <v>75621</v>
      </c>
      <c r="C79" s="41"/>
      <c r="D79" s="23" t="s">
        <v>122</v>
      </c>
      <c r="E79" s="24">
        <f>SUM(E81:E82)</f>
        <v>1236445</v>
      </c>
      <c r="F79" s="24">
        <f>SUM(F81:F82)</f>
        <v>1236445</v>
      </c>
      <c r="G79" s="24">
        <f>SUM(G81:G82)</f>
        <v>0</v>
      </c>
      <c r="H79" s="31" t="str">
        <f t="shared" si="7"/>
        <v>Tak</v>
      </c>
      <c r="I79" s="63"/>
      <c r="J79" s="63"/>
    </row>
    <row r="80" spans="1:10" s="141" customFormat="1">
      <c r="A80" s="37"/>
      <c r="B80" s="38"/>
      <c r="C80" s="38"/>
      <c r="D80" s="25" t="s">
        <v>123</v>
      </c>
      <c r="E80" s="39"/>
      <c r="F80" s="39"/>
      <c r="G80" s="39"/>
      <c r="H80" s="31" t="str">
        <f t="shared" si="7"/>
        <v>Tak</v>
      </c>
      <c r="I80" s="63"/>
      <c r="J80" s="63"/>
    </row>
    <row r="81" spans="1:10" s="141" customFormat="1">
      <c r="A81" s="37"/>
      <c r="B81" s="37"/>
      <c r="C81" s="26">
        <v>10</v>
      </c>
      <c r="D81" s="29" t="s">
        <v>124</v>
      </c>
      <c r="E81" s="28">
        <v>1228445</v>
      </c>
      <c r="F81" s="28">
        <v>1228445</v>
      </c>
      <c r="G81" s="28">
        <v>0</v>
      </c>
      <c r="H81" s="31" t="str">
        <f t="shared" si="7"/>
        <v>Tak</v>
      </c>
      <c r="I81" s="63"/>
      <c r="J81" s="63"/>
    </row>
    <row r="82" spans="1:10" s="141" customFormat="1">
      <c r="A82" s="37"/>
      <c r="B82" s="37"/>
      <c r="C82" s="26">
        <v>20</v>
      </c>
      <c r="D82" s="29" t="s">
        <v>125</v>
      </c>
      <c r="E82" s="28">
        <v>8000</v>
      </c>
      <c r="F82" s="28">
        <v>8000</v>
      </c>
      <c r="G82" s="28">
        <v>0</v>
      </c>
      <c r="H82" s="31" t="str">
        <f t="shared" si="7"/>
        <v>Tak</v>
      </c>
      <c r="I82" s="63"/>
      <c r="J82" s="63"/>
    </row>
    <row r="83" spans="1:10" s="142" customFormat="1">
      <c r="A83" s="406">
        <v>758</v>
      </c>
      <c r="B83" s="12"/>
      <c r="C83" s="12"/>
      <c r="D83" s="407" t="s">
        <v>126</v>
      </c>
      <c r="E83" s="408">
        <f>SUM(E84,E87,E89,E91)</f>
        <v>5378747</v>
      </c>
      <c r="F83" s="408">
        <f>SUM(F84,F87,F89,F91)</f>
        <v>5378747</v>
      </c>
      <c r="G83" s="408">
        <f>SUM(G84,G87,G89,G91)</f>
        <v>0</v>
      </c>
      <c r="H83" s="9" t="str">
        <f t="shared" si="7"/>
        <v>Tak</v>
      </c>
      <c r="I83" s="70"/>
      <c r="J83" s="70"/>
    </row>
    <row r="84" spans="1:10" s="142" customFormat="1">
      <c r="A84" s="10"/>
      <c r="B84" s="398">
        <v>75801</v>
      </c>
      <c r="C84" s="6"/>
      <c r="D84" s="390" t="s">
        <v>127</v>
      </c>
      <c r="E84" s="391">
        <f>SUM(E86)</f>
        <v>4107250</v>
      </c>
      <c r="F84" s="391">
        <f>SUM(F86)</f>
        <v>4107250</v>
      </c>
      <c r="G84" s="391">
        <f>SUM(G86)</f>
        <v>0</v>
      </c>
      <c r="H84" s="9" t="str">
        <f t="shared" si="7"/>
        <v>Tak</v>
      </c>
      <c r="I84" s="70"/>
      <c r="J84" s="70"/>
    </row>
    <row r="85" spans="1:10" s="142" customFormat="1">
      <c r="A85" s="10"/>
      <c r="B85" s="393"/>
      <c r="C85" s="393"/>
      <c r="D85" s="394" t="s">
        <v>128</v>
      </c>
      <c r="E85" s="395"/>
      <c r="F85" s="395"/>
      <c r="G85" s="395"/>
      <c r="H85" s="9" t="str">
        <f t="shared" si="7"/>
        <v>Tak</v>
      </c>
      <c r="I85" s="70"/>
      <c r="J85" s="70"/>
    </row>
    <row r="86" spans="1:10" s="142" customFormat="1">
      <c r="A86" s="10"/>
      <c r="B86" s="10"/>
      <c r="C86" s="409">
        <v>2920</v>
      </c>
      <c r="D86" s="20" t="s">
        <v>129</v>
      </c>
      <c r="E86" s="14">
        <v>4107250</v>
      </c>
      <c r="F86" s="14">
        <v>4107250</v>
      </c>
      <c r="G86" s="14">
        <v>0</v>
      </c>
      <c r="H86" s="9" t="str">
        <f t="shared" si="7"/>
        <v>Tak</v>
      </c>
      <c r="I86" s="70"/>
      <c r="J86" s="70"/>
    </row>
    <row r="87" spans="1:10" s="142" customFormat="1">
      <c r="A87" s="10"/>
      <c r="B87" s="19">
        <v>75807</v>
      </c>
      <c r="C87" s="12"/>
      <c r="D87" s="20" t="s">
        <v>130</v>
      </c>
      <c r="E87" s="14">
        <f>SUM(E88)</f>
        <v>1253984</v>
      </c>
      <c r="F87" s="14">
        <f>SUM(F88)</f>
        <v>1253984</v>
      </c>
      <c r="G87" s="14">
        <f>SUM(G88)</f>
        <v>0</v>
      </c>
      <c r="H87" s="9" t="str">
        <f t="shared" si="7"/>
        <v>Tak</v>
      </c>
      <c r="I87" s="70"/>
      <c r="J87" s="70"/>
    </row>
    <row r="88" spans="1:10" s="142" customFormat="1">
      <c r="A88" s="10"/>
      <c r="B88" s="10"/>
      <c r="C88" s="409">
        <v>2920</v>
      </c>
      <c r="D88" s="20" t="s">
        <v>129</v>
      </c>
      <c r="E88" s="14">
        <v>1253984</v>
      </c>
      <c r="F88" s="14">
        <v>1253984</v>
      </c>
      <c r="G88" s="14">
        <v>0</v>
      </c>
      <c r="H88" s="9" t="str">
        <f t="shared" si="7"/>
        <v>Tak</v>
      </c>
      <c r="I88" s="70"/>
      <c r="J88" s="70"/>
    </row>
    <row r="89" spans="1:10" s="142" customFormat="1">
      <c r="A89" s="10"/>
      <c r="B89" s="19">
        <v>75814</v>
      </c>
      <c r="C89" s="12"/>
      <c r="D89" s="20" t="s">
        <v>131</v>
      </c>
      <c r="E89" s="14">
        <f>SUM(E90)</f>
        <v>0</v>
      </c>
      <c r="F89" s="14">
        <f>SUM(F90)</f>
        <v>0</v>
      </c>
      <c r="G89" s="14">
        <v>0</v>
      </c>
      <c r="H89" s="9" t="str">
        <f t="shared" si="7"/>
        <v>Tak</v>
      </c>
      <c r="I89" s="70"/>
      <c r="J89" s="70"/>
    </row>
    <row r="90" spans="1:10" s="142" customFormat="1">
      <c r="A90" s="10"/>
      <c r="B90" s="10"/>
      <c r="C90" s="15">
        <v>920</v>
      </c>
      <c r="D90" s="20" t="s">
        <v>132</v>
      </c>
      <c r="E90" s="14">
        <v>0</v>
      </c>
      <c r="F90" s="14">
        <v>0</v>
      </c>
      <c r="G90" s="14">
        <v>0</v>
      </c>
      <c r="H90" s="9" t="str">
        <f t="shared" si="7"/>
        <v>Tak</v>
      </c>
      <c r="I90" s="70"/>
      <c r="J90" s="70"/>
    </row>
    <row r="91" spans="1:10" s="142" customFormat="1">
      <c r="A91" s="10"/>
      <c r="B91" s="19">
        <v>75831</v>
      </c>
      <c r="C91" s="12"/>
      <c r="D91" s="20" t="s">
        <v>133</v>
      </c>
      <c r="E91" s="14">
        <f>SUM(E92)</f>
        <v>17513</v>
      </c>
      <c r="F91" s="14">
        <f>SUM(F92)</f>
        <v>17513</v>
      </c>
      <c r="G91" s="14">
        <f>SUM(G92)</f>
        <v>0</v>
      </c>
      <c r="H91" s="9" t="str">
        <f t="shared" si="7"/>
        <v>Tak</v>
      </c>
      <c r="I91" s="70"/>
      <c r="J91" s="70"/>
    </row>
    <row r="92" spans="1:10" s="142" customFormat="1">
      <c r="A92" s="10"/>
      <c r="B92" s="10"/>
      <c r="C92" s="409">
        <v>2920</v>
      </c>
      <c r="D92" s="20" t="s">
        <v>129</v>
      </c>
      <c r="E92" s="14">
        <v>17513</v>
      </c>
      <c r="F92" s="14">
        <v>17513</v>
      </c>
      <c r="G92" s="14">
        <v>0</v>
      </c>
      <c r="H92" s="9" t="str">
        <f t="shared" si="7"/>
        <v>Tak</v>
      </c>
      <c r="I92" s="70"/>
      <c r="J92" s="70"/>
    </row>
    <row r="93" spans="1:10" s="70" customFormat="1">
      <c r="A93" s="21">
        <v>801</v>
      </c>
      <c r="B93" s="6"/>
      <c r="C93" s="6"/>
      <c r="D93" s="18" t="s">
        <v>134</v>
      </c>
      <c r="E93" s="22">
        <f>SUM(E94,E99,E101,E103)</f>
        <v>165267</v>
      </c>
      <c r="F93" s="22">
        <f>SUM(F94,F99,F101,F103)</f>
        <v>165267</v>
      </c>
      <c r="G93" s="22">
        <f>SUM(G94,G101,G103)</f>
        <v>0</v>
      </c>
      <c r="H93" s="9" t="str">
        <f t="shared" si="7"/>
        <v>Tak</v>
      </c>
    </row>
    <row r="94" spans="1:10">
      <c r="A94" s="37"/>
      <c r="B94" s="30">
        <v>80101</v>
      </c>
      <c r="C94" s="40"/>
      <c r="D94" s="29" t="s">
        <v>135</v>
      </c>
      <c r="E94" s="28">
        <f>SUM(E95:E98)</f>
        <v>13800</v>
      </c>
      <c r="F94" s="28">
        <f>SUM(F95:F98)</f>
        <v>13800</v>
      </c>
      <c r="G94" s="28">
        <f>SUM(G95:G100)</f>
        <v>0</v>
      </c>
      <c r="H94" s="31" t="str">
        <f t="shared" si="7"/>
        <v>Tak</v>
      </c>
    </row>
    <row r="95" spans="1:10" s="141" customFormat="1">
      <c r="A95" s="37"/>
      <c r="B95" s="37"/>
      <c r="C95" s="26">
        <v>920</v>
      </c>
      <c r="D95" s="29" t="s">
        <v>132</v>
      </c>
      <c r="E95" s="28">
        <v>100</v>
      </c>
      <c r="F95" s="28">
        <v>100</v>
      </c>
      <c r="G95" s="28"/>
      <c r="H95" s="31" t="str">
        <f t="shared" si="7"/>
        <v>Tak</v>
      </c>
      <c r="I95" s="63"/>
      <c r="J95" s="63"/>
    </row>
    <row r="96" spans="1:10" s="141" customFormat="1">
      <c r="A96" s="37"/>
      <c r="B96" s="37"/>
      <c r="C96" s="384">
        <v>970</v>
      </c>
      <c r="D96" s="23" t="s">
        <v>225</v>
      </c>
      <c r="E96" s="24">
        <v>11700</v>
      </c>
      <c r="F96" s="24">
        <v>11700</v>
      </c>
      <c r="G96" s="24">
        <v>0</v>
      </c>
      <c r="H96" s="31" t="str">
        <f t="shared" si="7"/>
        <v>Tak</v>
      </c>
      <c r="I96" s="63"/>
      <c r="J96" s="63"/>
    </row>
    <row r="97" spans="1:11" s="141" customFormat="1">
      <c r="A97" s="37"/>
      <c r="B97" s="37"/>
      <c r="C97" s="396">
        <v>2700</v>
      </c>
      <c r="D97" s="23" t="s">
        <v>136</v>
      </c>
      <c r="E97" s="24">
        <v>2000</v>
      </c>
      <c r="F97" s="24">
        <v>2000</v>
      </c>
      <c r="G97" s="24">
        <v>0</v>
      </c>
      <c r="H97" s="31" t="str">
        <f t="shared" si="7"/>
        <v>Tak</v>
      </c>
      <c r="I97" s="63"/>
      <c r="J97" s="63"/>
    </row>
    <row r="98" spans="1:11" s="141" customFormat="1">
      <c r="A98" s="37"/>
      <c r="B98" s="37"/>
      <c r="C98" s="37"/>
      <c r="D98" s="385" t="s">
        <v>137</v>
      </c>
      <c r="E98" s="386"/>
      <c r="F98" s="386"/>
      <c r="G98" s="386"/>
      <c r="H98" s="31" t="str">
        <f t="shared" si="7"/>
        <v>Tak</v>
      </c>
      <c r="I98" s="63"/>
      <c r="J98" s="63"/>
    </row>
    <row r="99" spans="1:11" s="141" customFormat="1">
      <c r="A99" s="37"/>
      <c r="B99" s="30">
        <v>80104</v>
      </c>
      <c r="C99" s="40"/>
      <c r="D99" s="29" t="s">
        <v>193</v>
      </c>
      <c r="E99" s="28">
        <f>SUM(E100:E100)</f>
        <v>135467</v>
      </c>
      <c r="F99" s="28">
        <f>SUM(F100:F100)</f>
        <v>135467</v>
      </c>
      <c r="G99" s="28">
        <f>SUM(G100:G103)</f>
        <v>0</v>
      </c>
      <c r="H99" s="31" t="str">
        <f t="shared" ref="H99:H100" si="8" xml:space="preserve"> IF(SUM(F99:G99)=E99,"Tak","Nie")</f>
        <v>Tak</v>
      </c>
      <c r="I99" s="63"/>
      <c r="J99" s="63"/>
    </row>
    <row r="100" spans="1:11" s="141" customFormat="1">
      <c r="A100" s="37"/>
      <c r="B100" s="37"/>
      <c r="C100" s="384">
        <v>830</v>
      </c>
      <c r="D100" s="23" t="s">
        <v>90</v>
      </c>
      <c r="E100" s="24">
        <v>135467</v>
      </c>
      <c r="F100" s="24">
        <v>135467</v>
      </c>
      <c r="G100" s="24">
        <v>0</v>
      </c>
      <c r="H100" s="31" t="str">
        <f t="shared" si="8"/>
        <v>Tak</v>
      </c>
      <c r="I100" s="63"/>
      <c r="J100" s="63"/>
    </row>
    <row r="101" spans="1:11" s="141" customFormat="1">
      <c r="A101" s="37"/>
      <c r="B101" s="30">
        <v>80110</v>
      </c>
      <c r="C101" s="40"/>
      <c r="D101" s="29" t="s">
        <v>138</v>
      </c>
      <c r="E101" s="28">
        <f>SUM(E102:E102)</f>
        <v>10000</v>
      </c>
      <c r="F101" s="28">
        <f>SUM(F102:F102)</f>
        <v>10000</v>
      </c>
      <c r="G101" s="28">
        <f>SUM(G102:G102)</f>
        <v>0</v>
      </c>
      <c r="H101" s="31" t="str">
        <f t="shared" si="7"/>
        <v>Tak</v>
      </c>
      <c r="I101" s="63"/>
      <c r="J101" s="63"/>
    </row>
    <row r="102" spans="1:11" s="141" customFormat="1" ht="45">
      <c r="A102" s="37"/>
      <c r="B102" s="37"/>
      <c r="C102" s="384">
        <v>750</v>
      </c>
      <c r="D102" s="476" t="s">
        <v>387</v>
      </c>
      <c r="E102" s="24">
        <v>10000</v>
      </c>
      <c r="F102" s="24">
        <v>10000</v>
      </c>
      <c r="G102" s="24">
        <v>0</v>
      </c>
      <c r="H102" s="31" t="str">
        <f t="shared" si="7"/>
        <v>Tak</v>
      </c>
      <c r="I102" s="63"/>
      <c r="J102" s="63"/>
    </row>
    <row r="103" spans="1:11" s="141" customFormat="1">
      <c r="A103" s="37"/>
      <c r="B103" s="30">
        <v>80195</v>
      </c>
      <c r="C103" s="40"/>
      <c r="D103" s="29" t="s">
        <v>139</v>
      </c>
      <c r="E103" s="28">
        <f>SUM(E104:E104)</f>
        <v>6000</v>
      </c>
      <c r="F103" s="28">
        <f>SUM(F104:F104)</f>
        <v>6000</v>
      </c>
      <c r="G103" s="28">
        <f>SUM(G104:G104)</f>
        <v>0</v>
      </c>
      <c r="H103" s="31" t="str">
        <f t="shared" si="7"/>
        <v>Tak</v>
      </c>
      <c r="I103" s="63"/>
      <c r="J103" s="63"/>
    </row>
    <row r="104" spans="1:11" s="141" customFormat="1" ht="45">
      <c r="A104" s="37"/>
      <c r="B104" s="37"/>
      <c r="C104" s="384">
        <v>750</v>
      </c>
      <c r="D104" s="476" t="s">
        <v>387</v>
      </c>
      <c r="E104" s="24">
        <v>6000</v>
      </c>
      <c r="F104" s="24">
        <v>6000</v>
      </c>
      <c r="G104" s="24">
        <v>0</v>
      </c>
      <c r="H104" s="31" t="str">
        <f t="shared" si="7"/>
        <v>Tak</v>
      </c>
      <c r="I104" s="63"/>
      <c r="J104" s="63"/>
    </row>
    <row r="105" spans="1:11" s="142" customFormat="1">
      <c r="A105" s="406">
        <v>852</v>
      </c>
      <c r="B105" s="12"/>
      <c r="C105" s="12"/>
      <c r="D105" s="407" t="s">
        <v>140</v>
      </c>
      <c r="E105" s="408">
        <f>SUM(E106,E110,E115,E119,E121,E123,E125)</f>
        <v>2554500</v>
      </c>
      <c r="F105" s="408">
        <f>SUM(F106,F110,F115,F119,F121,F123,F125)</f>
        <v>2554500</v>
      </c>
      <c r="G105" s="408">
        <f>SUM(G106,G110,G115,G119,G121,G123,G125)</f>
        <v>0</v>
      </c>
      <c r="H105" s="9" t="str">
        <f t="shared" si="7"/>
        <v>Tak</v>
      </c>
      <c r="I105" s="70"/>
      <c r="J105" s="70"/>
    </row>
    <row r="106" spans="1:11" s="141" customFormat="1">
      <c r="A106" s="37"/>
      <c r="B106" s="32">
        <v>85212</v>
      </c>
      <c r="C106" s="41"/>
      <c r="D106" s="503" t="s">
        <v>299</v>
      </c>
      <c r="E106" s="24">
        <f>SUM(E109)</f>
        <v>2000000</v>
      </c>
      <c r="F106" s="24">
        <f>SUM(F109)</f>
        <v>2000000</v>
      </c>
      <c r="G106" s="24">
        <f>SUM(G109)</f>
        <v>0</v>
      </c>
      <c r="H106" s="31" t="str">
        <f t="shared" si="7"/>
        <v>Tak</v>
      </c>
      <c r="I106" s="63"/>
      <c r="J106" s="63"/>
    </row>
    <row r="107" spans="1:11" s="141" customFormat="1">
      <c r="A107" s="37"/>
      <c r="B107" s="37"/>
      <c r="C107" s="37"/>
      <c r="D107" s="504"/>
      <c r="E107" s="386"/>
      <c r="F107" s="386"/>
      <c r="G107" s="386"/>
      <c r="H107" s="31" t="str">
        <f t="shared" si="7"/>
        <v>Tak</v>
      </c>
      <c r="I107" s="63"/>
      <c r="J107" s="63"/>
    </row>
    <row r="108" spans="1:11" s="141" customFormat="1" ht="12.75" customHeight="1">
      <c r="A108" s="37"/>
      <c r="B108" s="402"/>
      <c r="C108" s="402"/>
      <c r="D108" s="505"/>
      <c r="E108" s="404"/>
      <c r="F108" s="404"/>
      <c r="G108" s="404"/>
      <c r="H108" s="31" t="str">
        <f t="shared" si="7"/>
        <v>Tak</v>
      </c>
      <c r="I108" s="63"/>
      <c r="J108" s="63"/>
    </row>
    <row r="109" spans="1:11" s="142" customFormat="1" ht="33.75">
      <c r="A109" s="10"/>
      <c r="B109" s="10"/>
      <c r="C109" s="410">
        <v>2010</v>
      </c>
      <c r="D109" s="388" t="s">
        <v>388</v>
      </c>
      <c r="E109" s="411">
        <v>2000000</v>
      </c>
      <c r="F109" s="411">
        <v>2000000</v>
      </c>
      <c r="G109" s="411">
        <v>0</v>
      </c>
      <c r="H109" s="9" t="str">
        <f t="shared" si="7"/>
        <v>Tak</v>
      </c>
      <c r="I109" s="70"/>
      <c r="J109" s="70"/>
      <c r="K109" s="142" t="s">
        <v>388</v>
      </c>
    </row>
    <row r="110" spans="1:11" s="141" customFormat="1">
      <c r="A110" s="37"/>
      <c r="B110" s="32">
        <v>85213</v>
      </c>
      <c r="C110" s="41"/>
      <c r="D110" s="503" t="s">
        <v>298</v>
      </c>
      <c r="E110" s="24">
        <f>SUM(E113:E114)</f>
        <v>31000</v>
      </c>
      <c r="F110" s="24">
        <f>SUM(F113:F114)</f>
        <v>31000</v>
      </c>
      <c r="G110" s="24">
        <f>SUM(G113:G114)</f>
        <v>0</v>
      </c>
      <c r="H110" s="31" t="str">
        <f t="shared" si="7"/>
        <v>Tak</v>
      </c>
      <c r="I110" s="63"/>
      <c r="J110" s="63"/>
    </row>
    <row r="111" spans="1:11" s="141" customFormat="1">
      <c r="A111" s="37"/>
      <c r="B111" s="37"/>
      <c r="C111" s="37"/>
      <c r="D111" s="504"/>
      <c r="E111" s="386"/>
      <c r="F111" s="386"/>
      <c r="G111" s="386"/>
      <c r="H111" s="31" t="str">
        <f t="shared" si="7"/>
        <v>Tak</v>
      </c>
      <c r="I111" s="63"/>
      <c r="J111" s="63"/>
    </row>
    <row r="112" spans="1:11" s="141" customFormat="1" ht="21" customHeight="1">
      <c r="A112" s="37"/>
      <c r="B112" s="402"/>
      <c r="C112" s="402"/>
      <c r="D112" s="505"/>
      <c r="E112" s="404"/>
      <c r="F112" s="404"/>
      <c r="G112" s="404"/>
      <c r="H112" s="31" t="str">
        <f t="shared" ref="H112:H146" si="9" xml:space="preserve"> IF(SUM(F112:G112)=E112,"Tak","Nie")</f>
        <v>Tak</v>
      </c>
      <c r="I112" s="63"/>
      <c r="J112" s="63"/>
    </row>
    <row r="113" spans="1:10" s="142" customFormat="1" ht="33.75">
      <c r="A113" s="10"/>
      <c r="B113" s="10"/>
      <c r="C113" s="410">
        <v>2010</v>
      </c>
      <c r="D113" s="388" t="s">
        <v>388</v>
      </c>
      <c r="E113" s="411">
        <v>7000</v>
      </c>
      <c r="F113" s="411">
        <v>7000</v>
      </c>
      <c r="G113" s="411">
        <v>0</v>
      </c>
      <c r="H113" s="9" t="str">
        <f t="shared" si="9"/>
        <v>Tak</v>
      </c>
      <c r="I113" s="70"/>
      <c r="J113" s="70"/>
    </row>
    <row r="114" spans="1:10" s="141" customFormat="1" ht="22.5">
      <c r="A114" s="37"/>
      <c r="B114" s="37"/>
      <c r="C114" s="396">
        <v>2030</v>
      </c>
      <c r="D114" s="476" t="s">
        <v>390</v>
      </c>
      <c r="E114" s="24">
        <v>24000</v>
      </c>
      <c r="F114" s="24">
        <v>24000</v>
      </c>
      <c r="G114" s="24">
        <v>0</v>
      </c>
      <c r="H114" s="31" t="str">
        <f xml:space="preserve"> IF(SUM(F114:G114)=E114,"Tak","Nie")</f>
        <v>Tak</v>
      </c>
      <c r="I114" s="63"/>
      <c r="J114" s="63"/>
    </row>
    <row r="115" spans="1:10" s="141" customFormat="1">
      <c r="A115" s="37"/>
      <c r="B115" s="32">
        <v>85214</v>
      </c>
      <c r="C115" s="41"/>
      <c r="D115" s="23" t="s">
        <v>141</v>
      </c>
      <c r="E115" s="24">
        <f>SUM(E117:E118)</f>
        <v>111000</v>
      </c>
      <c r="F115" s="24">
        <f>SUM(F117:F118)</f>
        <v>111000</v>
      </c>
      <c r="G115" s="24">
        <f>SUM(G118:G118)</f>
        <v>0</v>
      </c>
      <c r="H115" s="31" t="str">
        <f t="shared" si="9"/>
        <v>Tak</v>
      </c>
      <c r="I115" s="63"/>
      <c r="J115" s="63"/>
    </row>
    <row r="116" spans="1:10" s="141" customFormat="1">
      <c r="A116" s="37"/>
      <c r="B116" s="38"/>
      <c r="C116" s="38"/>
      <c r="D116" s="25" t="s">
        <v>142</v>
      </c>
      <c r="E116" s="39"/>
      <c r="F116" s="39"/>
      <c r="G116" s="39"/>
      <c r="H116" s="31" t="str">
        <f t="shared" si="9"/>
        <v>Tak</v>
      </c>
      <c r="I116" s="63"/>
      <c r="J116" s="63"/>
    </row>
    <row r="117" spans="1:10" s="141" customFormat="1">
      <c r="A117" s="37"/>
      <c r="B117" s="37"/>
      <c r="C117" s="26">
        <v>690</v>
      </c>
      <c r="D117" s="29" t="s">
        <v>77</v>
      </c>
      <c r="E117" s="28">
        <v>6000</v>
      </c>
      <c r="F117" s="28">
        <v>6000</v>
      </c>
      <c r="G117" s="28">
        <v>0</v>
      </c>
      <c r="H117" s="31" t="str">
        <f t="shared" ref="H117" si="10" xml:space="preserve"> IF(SUM(F117:G117)=E117,"Tak","Nie")</f>
        <v>Tak</v>
      </c>
      <c r="I117" s="63"/>
      <c r="J117" s="63"/>
    </row>
    <row r="118" spans="1:10" s="141" customFormat="1" ht="22.5">
      <c r="A118" s="37"/>
      <c r="B118" s="37"/>
      <c r="C118" s="396">
        <v>2030</v>
      </c>
      <c r="D118" s="476" t="s">
        <v>390</v>
      </c>
      <c r="E118" s="24">
        <v>105000</v>
      </c>
      <c r="F118" s="24">
        <v>105000</v>
      </c>
      <c r="G118" s="24">
        <v>0</v>
      </c>
      <c r="H118" s="31" t="str">
        <f t="shared" si="9"/>
        <v>Tak</v>
      </c>
      <c r="I118" s="63"/>
      <c r="J118" s="63"/>
    </row>
    <row r="119" spans="1:10" s="141" customFormat="1">
      <c r="A119" s="37"/>
      <c r="B119" s="32">
        <v>85216</v>
      </c>
      <c r="C119" s="41"/>
      <c r="D119" s="23" t="s">
        <v>278</v>
      </c>
      <c r="E119" s="24">
        <f>SUM(E120:E120)</f>
        <v>231000</v>
      </c>
      <c r="F119" s="24">
        <f>SUM(F120:F120)</f>
        <v>231000</v>
      </c>
      <c r="G119" s="24">
        <f>SUM(G120:G120)</f>
        <v>0</v>
      </c>
      <c r="H119" s="31" t="str">
        <f xml:space="preserve"> IF(SUM(F119:G119)=E119,"Tak","Nie")</f>
        <v>Tak</v>
      </c>
      <c r="I119" s="63"/>
      <c r="J119" s="63"/>
    </row>
    <row r="120" spans="1:10" s="141" customFormat="1" ht="22.5">
      <c r="A120" s="37"/>
      <c r="B120" s="37"/>
      <c r="C120" s="396">
        <v>2030</v>
      </c>
      <c r="D120" s="476" t="s">
        <v>390</v>
      </c>
      <c r="E120" s="24">
        <v>231000</v>
      </c>
      <c r="F120" s="24">
        <v>231000</v>
      </c>
      <c r="G120" s="24">
        <v>0</v>
      </c>
      <c r="H120" s="31" t="str">
        <f xml:space="preserve"> IF(SUM(F120:G120)=E120,"Tak","Nie")</f>
        <v>Tak</v>
      </c>
      <c r="I120" s="63"/>
      <c r="J120" s="63"/>
    </row>
    <row r="121" spans="1:10" s="141" customFormat="1">
      <c r="A121" s="37"/>
      <c r="B121" s="30">
        <v>85219</v>
      </c>
      <c r="C121" s="40"/>
      <c r="D121" s="29" t="s">
        <v>143</v>
      </c>
      <c r="E121" s="28">
        <f>SUM(E122:E122)</f>
        <v>97000</v>
      </c>
      <c r="F121" s="28">
        <f>SUM(F122:F122)</f>
        <v>97000</v>
      </c>
      <c r="G121" s="28">
        <f>SUM(G122:G122)</f>
        <v>0</v>
      </c>
      <c r="H121" s="31" t="str">
        <f t="shared" si="9"/>
        <v>Tak</v>
      </c>
      <c r="I121" s="63"/>
      <c r="J121" s="63"/>
    </row>
    <row r="122" spans="1:10" s="141" customFormat="1" ht="22.5">
      <c r="A122" s="37"/>
      <c r="B122" s="37"/>
      <c r="C122" s="396">
        <v>2030</v>
      </c>
      <c r="D122" s="476" t="s">
        <v>390</v>
      </c>
      <c r="E122" s="24">
        <v>97000</v>
      </c>
      <c r="F122" s="24">
        <v>97000</v>
      </c>
      <c r="G122" s="24">
        <v>0</v>
      </c>
      <c r="H122" s="31" t="str">
        <f t="shared" si="9"/>
        <v>Tak</v>
      </c>
      <c r="I122" s="63"/>
      <c r="J122" s="63"/>
    </row>
    <row r="123" spans="1:10" s="141" customFormat="1">
      <c r="A123" s="37"/>
      <c r="B123" s="30">
        <v>85228</v>
      </c>
      <c r="C123" s="40"/>
      <c r="D123" s="29" t="s">
        <v>204</v>
      </c>
      <c r="E123" s="28">
        <f>SUM(E124:E124)</f>
        <v>2500</v>
      </c>
      <c r="F123" s="28">
        <f>SUM(F124:F124)</f>
        <v>2500</v>
      </c>
      <c r="G123" s="28">
        <f>SUM(G124:G124)</f>
        <v>0</v>
      </c>
      <c r="H123" s="31" t="str">
        <f t="shared" si="9"/>
        <v>Tak</v>
      </c>
      <c r="I123" s="63"/>
      <c r="J123" s="63"/>
    </row>
    <row r="124" spans="1:10" s="141" customFormat="1">
      <c r="A124" s="37"/>
      <c r="B124" s="37"/>
      <c r="C124" s="412" t="s">
        <v>229</v>
      </c>
      <c r="D124" s="29" t="s">
        <v>90</v>
      </c>
      <c r="E124" s="24">
        <v>2500</v>
      </c>
      <c r="F124" s="24">
        <v>2500</v>
      </c>
      <c r="G124" s="24">
        <v>0</v>
      </c>
      <c r="H124" s="31" t="str">
        <f t="shared" si="9"/>
        <v>Tak</v>
      </c>
      <c r="I124" s="63"/>
      <c r="J124" s="63"/>
    </row>
    <row r="125" spans="1:10" s="141" customFormat="1">
      <c r="A125" s="37"/>
      <c r="B125" s="30">
        <v>85295</v>
      </c>
      <c r="C125" s="40"/>
      <c r="D125" s="29" t="s">
        <v>139</v>
      </c>
      <c r="E125" s="28">
        <f>SUM(E126:E127)</f>
        <v>82000</v>
      </c>
      <c r="F125" s="28">
        <f t="shared" ref="F125:G125" si="11">SUM(F126:F127)</f>
        <v>82000</v>
      </c>
      <c r="G125" s="28">
        <f t="shared" si="11"/>
        <v>0</v>
      </c>
      <c r="H125" s="31" t="str">
        <f t="shared" si="9"/>
        <v>Tak</v>
      </c>
      <c r="I125" s="63"/>
      <c r="J125" s="63"/>
    </row>
    <row r="126" spans="1:10" s="141" customFormat="1">
      <c r="A126" s="37"/>
      <c r="B126" s="37"/>
      <c r="C126" s="26">
        <v>970</v>
      </c>
      <c r="D126" s="29" t="s">
        <v>144</v>
      </c>
      <c r="E126" s="28">
        <v>6000</v>
      </c>
      <c r="F126" s="28">
        <v>6000</v>
      </c>
      <c r="G126" s="28">
        <v>0</v>
      </c>
      <c r="H126" s="31" t="str">
        <f t="shared" si="9"/>
        <v>Tak</v>
      </c>
      <c r="I126" s="63" t="s">
        <v>256</v>
      </c>
      <c r="J126" s="63"/>
    </row>
    <row r="127" spans="1:10" s="141" customFormat="1" ht="22.5">
      <c r="A127" s="37"/>
      <c r="B127" s="37"/>
      <c r="C127" s="396">
        <v>2030</v>
      </c>
      <c r="D127" s="476" t="s">
        <v>390</v>
      </c>
      <c r="E127" s="24">
        <v>76000</v>
      </c>
      <c r="F127" s="24">
        <v>76000</v>
      </c>
      <c r="G127" s="24">
        <v>0</v>
      </c>
      <c r="H127" s="31" t="str">
        <f t="shared" ref="H127" si="12" xml:space="preserve"> IF(SUM(F127:G127)=E127,"Tak","Nie")</f>
        <v>Tak</v>
      </c>
      <c r="I127" s="187" t="s">
        <v>309</v>
      </c>
      <c r="J127" s="63"/>
    </row>
    <row r="128" spans="1:10" s="142" customFormat="1">
      <c r="A128" s="21">
        <v>853</v>
      </c>
      <c r="B128" s="6"/>
      <c r="C128" s="6"/>
      <c r="D128" s="18" t="s">
        <v>145</v>
      </c>
      <c r="E128" s="22">
        <f>SUM(E129)</f>
        <v>20000</v>
      </c>
      <c r="F128" s="22">
        <f>SUM(F129)</f>
        <v>20000</v>
      </c>
      <c r="G128" s="22">
        <f>SUM(G129)</f>
        <v>0</v>
      </c>
      <c r="H128" s="9" t="str">
        <f t="shared" si="9"/>
        <v>Tak</v>
      </c>
      <c r="I128" s="70"/>
      <c r="J128" s="70"/>
    </row>
    <row r="129" spans="1:10" s="142" customFormat="1">
      <c r="A129" s="10"/>
      <c r="B129" s="19">
        <v>85395</v>
      </c>
      <c r="C129" s="12"/>
      <c r="D129" s="20" t="s">
        <v>139</v>
      </c>
      <c r="E129" s="14">
        <f>SUM(E130:E130)</f>
        <v>20000</v>
      </c>
      <c r="F129" s="14">
        <f>SUM(F130:F130)</f>
        <v>20000</v>
      </c>
      <c r="G129" s="14">
        <f>SUM(G130:G130)</f>
        <v>0</v>
      </c>
      <c r="H129" s="9" t="str">
        <f t="shared" si="9"/>
        <v>Tak</v>
      </c>
      <c r="I129" s="70"/>
      <c r="J129" s="70"/>
    </row>
    <row r="130" spans="1:10" s="142" customFormat="1">
      <c r="A130" s="10"/>
      <c r="B130" s="383"/>
      <c r="C130" s="15">
        <v>970</v>
      </c>
      <c r="D130" s="20" t="s">
        <v>144</v>
      </c>
      <c r="E130" s="14">
        <v>20000</v>
      </c>
      <c r="F130" s="14">
        <v>20000</v>
      </c>
      <c r="G130" s="14"/>
      <c r="H130" s="9" t="str">
        <f t="shared" si="9"/>
        <v>Tak</v>
      </c>
      <c r="I130" s="70" t="s">
        <v>252</v>
      </c>
      <c r="J130" s="70"/>
    </row>
    <row r="131" spans="1:10" s="70" customFormat="1">
      <c r="A131" s="21">
        <v>900</v>
      </c>
      <c r="B131" s="6"/>
      <c r="C131" s="6"/>
      <c r="D131" s="33" t="s">
        <v>205</v>
      </c>
      <c r="E131" s="22">
        <f>SUM(E132,E136,E134)</f>
        <v>2670100</v>
      </c>
      <c r="F131" s="22">
        <f t="shared" ref="F131:G131" si="13">SUM(F132,F136,F134)</f>
        <v>7000</v>
      </c>
      <c r="G131" s="22">
        <f t="shared" si="13"/>
        <v>2663100</v>
      </c>
      <c r="H131" s="9" t="str">
        <f t="shared" si="9"/>
        <v>Tak</v>
      </c>
    </row>
    <row r="132" spans="1:10" s="70" customFormat="1">
      <c r="A132" s="10"/>
      <c r="B132" s="19">
        <v>90001</v>
      </c>
      <c r="C132" s="12"/>
      <c r="D132" s="13" t="s">
        <v>206</v>
      </c>
      <c r="E132" s="14">
        <f>SUM(E133:E133)</f>
        <v>2265000</v>
      </c>
      <c r="F132" s="14">
        <f>SUM(F133:F133)</f>
        <v>0</v>
      </c>
      <c r="G132" s="14">
        <f>SUM(G133:G133)</f>
        <v>2265000</v>
      </c>
      <c r="H132" s="9" t="str">
        <f t="shared" si="9"/>
        <v>Tak</v>
      </c>
    </row>
    <row r="133" spans="1:10" s="70" customFormat="1" ht="45">
      <c r="A133" s="10"/>
      <c r="B133" s="10"/>
      <c r="C133" s="15">
        <v>6207</v>
      </c>
      <c r="D133" s="16" t="s">
        <v>385</v>
      </c>
      <c r="E133" s="14">
        <v>2265000</v>
      </c>
      <c r="F133" s="14">
        <v>0</v>
      </c>
      <c r="G133" s="14">
        <v>2265000</v>
      </c>
      <c r="H133" s="9" t="str">
        <f t="shared" si="9"/>
        <v>Tak</v>
      </c>
    </row>
    <row r="134" spans="1:10" s="70" customFormat="1">
      <c r="A134" s="10"/>
      <c r="B134" s="19">
        <v>90002</v>
      </c>
      <c r="C134" s="12"/>
      <c r="D134" s="13" t="s">
        <v>207</v>
      </c>
      <c r="E134" s="14">
        <f>SUM(E135)</f>
        <v>398100</v>
      </c>
      <c r="F134" s="14">
        <f t="shared" ref="F134:H134" si="14">SUM(F135)</f>
        <v>0</v>
      </c>
      <c r="G134" s="14">
        <f t="shared" si="14"/>
        <v>398100</v>
      </c>
      <c r="H134" s="14">
        <f t="shared" si="14"/>
        <v>0</v>
      </c>
    </row>
    <row r="135" spans="1:10" s="70" customFormat="1" ht="45">
      <c r="A135" s="10"/>
      <c r="B135" s="10"/>
      <c r="C135" s="15">
        <v>6207</v>
      </c>
      <c r="D135" s="16" t="s">
        <v>385</v>
      </c>
      <c r="E135" s="14">
        <v>398100</v>
      </c>
      <c r="F135" s="14">
        <v>0</v>
      </c>
      <c r="G135" s="14">
        <v>398100</v>
      </c>
      <c r="H135" s="9" t="str">
        <f t="shared" ref="H135" si="15" xml:space="preserve"> IF(SUM(F135:G135)=E135,"Tak","Nie")</f>
        <v>Tak</v>
      </c>
    </row>
    <row r="136" spans="1:10" s="142" customFormat="1" ht="22.5">
      <c r="A136" s="10"/>
      <c r="B136" s="19">
        <v>90019</v>
      </c>
      <c r="C136" s="12"/>
      <c r="D136" s="413" t="s">
        <v>310</v>
      </c>
      <c r="E136" s="14">
        <f t="shared" ref="E136:G136" si="16">SUM(E137)</f>
        <v>7000</v>
      </c>
      <c r="F136" s="14">
        <f t="shared" si="16"/>
        <v>7000</v>
      </c>
      <c r="G136" s="14">
        <f t="shared" si="16"/>
        <v>0</v>
      </c>
      <c r="H136" s="9" t="str">
        <f t="shared" ref="H136:H137" si="17" xml:space="preserve"> IF(SUM(F136:G136)=E136,"Tak","Nie")</f>
        <v>Tak</v>
      </c>
      <c r="I136" s="70"/>
      <c r="J136" s="70"/>
    </row>
    <row r="137" spans="1:10" s="142" customFormat="1">
      <c r="A137" s="10"/>
      <c r="B137" s="10"/>
      <c r="C137" s="15">
        <v>690</v>
      </c>
      <c r="D137" s="29" t="s">
        <v>77</v>
      </c>
      <c r="E137" s="14">
        <v>7000</v>
      </c>
      <c r="F137" s="14">
        <v>7000</v>
      </c>
      <c r="G137" s="14">
        <v>0</v>
      </c>
      <c r="H137" s="9" t="str">
        <f t="shared" si="17"/>
        <v>Tak</v>
      </c>
      <c r="I137" s="70"/>
      <c r="J137" s="70"/>
    </row>
    <row r="138" spans="1:10" s="70" customFormat="1">
      <c r="A138" s="21">
        <v>921</v>
      </c>
      <c r="B138" s="6"/>
      <c r="C138" s="6"/>
      <c r="D138" s="18" t="s">
        <v>146</v>
      </c>
      <c r="E138" s="22">
        <f>SUM(E139)</f>
        <v>302630</v>
      </c>
      <c r="F138" s="22">
        <f>SUM(F139)</f>
        <v>0</v>
      </c>
      <c r="G138" s="22">
        <f>SUM(G139)</f>
        <v>302630</v>
      </c>
      <c r="H138" s="9" t="str">
        <f t="shared" si="9"/>
        <v>Tak</v>
      </c>
    </row>
    <row r="139" spans="1:10" s="70" customFormat="1">
      <c r="A139" s="10"/>
      <c r="B139" s="19">
        <v>92109</v>
      </c>
      <c r="C139" s="12"/>
      <c r="D139" s="34" t="s">
        <v>211</v>
      </c>
      <c r="E139" s="14">
        <f>SUM(E140:E140)</f>
        <v>302630</v>
      </c>
      <c r="F139" s="14">
        <f>SUM(F140:F140)</f>
        <v>0</v>
      </c>
      <c r="G139" s="14">
        <f>SUM(G140:G140)</f>
        <v>302630</v>
      </c>
      <c r="H139" s="9" t="str">
        <f t="shared" si="9"/>
        <v>Tak</v>
      </c>
    </row>
    <row r="140" spans="1:10" s="70" customFormat="1" ht="45">
      <c r="A140" s="10"/>
      <c r="B140" s="10"/>
      <c r="C140" s="15">
        <v>6207</v>
      </c>
      <c r="D140" s="16" t="s">
        <v>385</v>
      </c>
      <c r="E140" s="14">
        <v>302630</v>
      </c>
      <c r="F140" s="14">
        <v>0</v>
      </c>
      <c r="G140" s="14">
        <v>302630</v>
      </c>
      <c r="H140" s="9" t="str">
        <f t="shared" si="9"/>
        <v>Tak</v>
      </c>
    </row>
    <row r="141" spans="1:10" s="70" customFormat="1">
      <c r="A141" s="21">
        <v>926</v>
      </c>
      <c r="B141" s="6"/>
      <c r="C141" s="6"/>
      <c r="D141" s="18" t="s">
        <v>398</v>
      </c>
      <c r="E141" s="22">
        <f>SUM(E142)</f>
        <v>400000</v>
      </c>
      <c r="F141" s="22">
        <f>SUM(F142)</f>
        <v>0</v>
      </c>
      <c r="G141" s="22">
        <f>SUM(G142)</f>
        <v>400000</v>
      </c>
      <c r="H141" s="9" t="str">
        <f t="shared" si="9"/>
        <v>Tak</v>
      </c>
    </row>
    <row r="142" spans="1:10" s="70" customFormat="1">
      <c r="A142" s="10"/>
      <c r="B142" s="19">
        <v>92601</v>
      </c>
      <c r="C142" s="12"/>
      <c r="D142" s="34" t="s">
        <v>257</v>
      </c>
      <c r="E142" s="14">
        <f>SUM(E143:E145)</f>
        <v>400000</v>
      </c>
      <c r="F142" s="14">
        <f>SUM(F143:F145)</f>
        <v>0</v>
      </c>
      <c r="G142" s="14">
        <f>SUM(G143:G145)</f>
        <v>400000</v>
      </c>
      <c r="H142" s="9" t="str">
        <f t="shared" si="9"/>
        <v>Tak</v>
      </c>
    </row>
    <row r="143" spans="1:10" ht="45">
      <c r="A143" s="37"/>
      <c r="B143" s="37"/>
      <c r="C143" s="26">
        <v>6300</v>
      </c>
      <c r="D143" s="27" t="s">
        <v>400</v>
      </c>
      <c r="E143" s="28">
        <v>400000</v>
      </c>
      <c r="F143" s="28">
        <v>0</v>
      </c>
      <c r="G143" s="28">
        <v>400000</v>
      </c>
      <c r="H143" s="31" t="str">
        <f t="shared" si="9"/>
        <v>Tak</v>
      </c>
      <c r="I143" s="187" t="s">
        <v>263</v>
      </c>
    </row>
    <row r="144" spans="1:10" ht="33.75" hidden="1">
      <c r="A144" s="37"/>
      <c r="B144" s="37"/>
      <c r="C144" s="26">
        <v>6300</v>
      </c>
      <c r="D144" s="27" t="s">
        <v>258</v>
      </c>
      <c r="E144" s="28">
        <v>0</v>
      </c>
      <c r="F144" s="28">
        <v>0</v>
      </c>
      <c r="G144" s="28">
        <v>0</v>
      </c>
      <c r="H144" s="31" t="str">
        <f t="shared" si="9"/>
        <v>Tak</v>
      </c>
      <c r="I144" s="63" t="s">
        <v>263</v>
      </c>
    </row>
    <row r="145" spans="1:9" ht="33.75">
      <c r="A145" s="37"/>
      <c r="B145" s="37"/>
      <c r="C145" s="26">
        <v>6330</v>
      </c>
      <c r="D145" s="27" t="s">
        <v>391</v>
      </c>
      <c r="E145" s="28">
        <v>0</v>
      </c>
      <c r="F145" s="28">
        <v>0</v>
      </c>
      <c r="G145" s="28">
        <v>0</v>
      </c>
      <c r="H145" s="31" t="str">
        <f t="shared" si="9"/>
        <v>Tak</v>
      </c>
      <c r="I145" s="187"/>
    </row>
    <row r="146" spans="1:9">
      <c r="A146" s="501" t="s">
        <v>147</v>
      </c>
      <c r="B146" s="501"/>
      <c r="C146" s="501"/>
      <c r="D146" s="501"/>
      <c r="E146" s="86">
        <f>SUM(E141,E138,E131,E128,E105,E93,E83,E41,E11,E36,E25,E16,E8)</f>
        <v>18228413</v>
      </c>
      <c r="F146" s="86">
        <f>SUM(F141,F138,F131,F128,F105,F93,F83,F41,F11,F36,F25,F16,F8)</f>
        <v>12962000</v>
      </c>
      <c r="G146" s="86">
        <f>SUM(G141,G138,G131,G128,G105,G93,G83,G41,G11,G36,G25,G16,G8)</f>
        <v>5266413</v>
      </c>
      <c r="H146" s="9" t="str">
        <f t="shared" si="9"/>
        <v>Tak</v>
      </c>
      <c r="I146" s="74">
        <f>SUM(F146:G146)</f>
        <v>18228413</v>
      </c>
    </row>
    <row r="147" spans="1:9">
      <c r="D147" s="2" t="s">
        <v>245</v>
      </c>
      <c r="E147" s="74">
        <v>0</v>
      </c>
      <c r="G147" s="74">
        <v>0</v>
      </c>
    </row>
    <row r="148" spans="1:9">
      <c r="D148" s="2" t="s">
        <v>244</v>
      </c>
      <c r="E148" s="74">
        <v>0</v>
      </c>
      <c r="G148" s="74">
        <v>0</v>
      </c>
    </row>
    <row r="149" spans="1:9">
      <c r="D149" s="3" t="s">
        <v>147</v>
      </c>
      <c r="E149" s="87">
        <f>SUM(E146:E148)</f>
        <v>18228413</v>
      </c>
      <c r="F149" s="87">
        <f>SUM(F146:F148)</f>
        <v>12962000</v>
      </c>
      <c r="G149" s="87">
        <f>SUM(G146:G148)</f>
        <v>5266413</v>
      </c>
      <c r="H149" s="87"/>
    </row>
    <row r="150" spans="1:9">
      <c r="G150" s="74">
        <f>G149-169500</f>
        <v>5096913</v>
      </c>
    </row>
  </sheetData>
  <mergeCells count="10">
    <mergeCell ref="A4:A6"/>
    <mergeCell ref="F4:G5"/>
    <mergeCell ref="E4:E6"/>
    <mergeCell ref="A146:D146"/>
    <mergeCell ref="B1:E1"/>
    <mergeCell ref="D4:D6"/>
    <mergeCell ref="C4:C6"/>
    <mergeCell ref="B4:B6"/>
    <mergeCell ref="D106:D108"/>
    <mergeCell ref="D110:D112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80" fitToHeight="3" orientation="portrait" r:id="rId1"/>
  <headerFooter alignWithMargins="0">
    <oddHeader>&amp;R&amp;9Załącznik Nr &amp;A
do Uchwały Nr V/34/2011 Rady Gminy Widuchowa 
z dnia 28 lutego 2011 r.</oddHeader>
  </headerFooter>
  <rowBreaks count="2" manualBreakCount="2">
    <brk id="47" max="6" man="1"/>
    <brk id="10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9"/>
  <sheetViews>
    <sheetView view="pageBreakPreview" zoomScaleNormal="100" zoomScaleSheetLayoutView="100" workbookViewId="0">
      <selection activeCell="B114" sqref="B114"/>
    </sheetView>
  </sheetViews>
  <sheetFormatPr defaultRowHeight="12.75"/>
  <cols>
    <col min="1" max="1" width="4.140625" style="63" customWidth="1"/>
    <col min="2" max="2" width="8.140625" style="63" customWidth="1"/>
    <col min="3" max="3" width="10" style="63" customWidth="1"/>
    <col min="4" max="4" width="4.7109375" style="63" customWidth="1"/>
    <col min="5" max="5" width="26.28515625" style="63" customWidth="1"/>
    <col min="6" max="6" width="25.140625" style="63" customWidth="1"/>
    <col min="7" max="7" width="15.7109375" style="63" customWidth="1"/>
    <col min="8" max="16384" width="9.140625" style="63"/>
  </cols>
  <sheetData>
    <row r="1" spans="1:7" ht="44.25" customHeight="1">
      <c r="A1" s="538" t="s">
        <v>351</v>
      </c>
      <c r="B1" s="538"/>
      <c r="C1" s="538"/>
      <c r="D1" s="538"/>
      <c r="E1" s="538"/>
      <c r="F1" s="538"/>
      <c r="G1" s="576"/>
    </row>
    <row r="2" spans="1:7" ht="18">
      <c r="E2" s="115"/>
      <c r="F2" s="115"/>
    </row>
    <row r="3" spans="1:7">
      <c r="E3" s="60"/>
      <c r="F3" s="116" t="s">
        <v>34</v>
      </c>
    </row>
    <row r="4" spans="1:7">
      <c r="A4" s="535" t="s">
        <v>48</v>
      </c>
      <c r="B4" s="535" t="s">
        <v>2</v>
      </c>
      <c r="C4" s="535" t="s">
        <v>3</v>
      </c>
      <c r="D4" s="542" t="s">
        <v>68</v>
      </c>
      <c r="E4" s="537" t="s">
        <v>54</v>
      </c>
      <c r="F4" s="537" t="s">
        <v>55</v>
      </c>
      <c r="G4" s="537" t="s">
        <v>35</v>
      </c>
    </row>
    <row r="5" spans="1:7">
      <c r="A5" s="535"/>
      <c r="B5" s="535"/>
      <c r="C5" s="535"/>
      <c r="D5" s="543"/>
      <c r="E5" s="537"/>
      <c r="F5" s="537"/>
      <c r="G5" s="537"/>
    </row>
    <row r="6" spans="1:7">
      <c r="A6" s="535"/>
      <c r="B6" s="535"/>
      <c r="C6" s="535"/>
      <c r="D6" s="544"/>
      <c r="E6" s="537"/>
      <c r="F6" s="537"/>
      <c r="G6" s="537"/>
    </row>
    <row r="7" spans="1:7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</row>
    <row r="8" spans="1:7" ht="36">
      <c r="A8" s="125">
        <v>2</v>
      </c>
      <c r="B8" s="126" t="s">
        <v>216</v>
      </c>
      <c r="C8" s="126" t="s">
        <v>217</v>
      </c>
      <c r="D8" s="125">
        <v>6210</v>
      </c>
      <c r="E8" s="127" t="s">
        <v>215</v>
      </c>
      <c r="F8" s="128" t="s">
        <v>297</v>
      </c>
      <c r="G8" s="125">
        <v>50000</v>
      </c>
    </row>
    <row r="9" spans="1:7">
      <c r="A9" s="573" t="s">
        <v>64</v>
      </c>
      <c r="B9" s="574"/>
      <c r="C9" s="574"/>
      <c r="D9" s="574"/>
      <c r="E9" s="575"/>
      <c r="F9" s="123"/>
      <c r="G9" s="123">
        <f>SUM(G8:G8)</f>
        <v>50000</v>
      </c>
    </row>
  </sheetData>
  <mergeCells count="9">
    <mergeCell ref="G4:G6"/>
    <mergeCell ref="A9:E9"/>
    <mergeCell ref="A1:G1"/>
    <mergeCell ref="A4:A6"/>
    <mergeCell ref="B4:B6"/>
    <mergeCell ref="C4:C6"/>
    <mergeCell ref="D4:D6"/>
    <mergeCell ref="E4:E6"/>
    <mergeCell ref="F4:F6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99" fitToHeight="11" orientation="portrait" r:id="rId1"/>
  <headerFooter alignWithMargins="0">
    <oddHeader>&amp;R&amp;9Załącznik Nr &amp;A
do Uchwały Nr V/34/2011 Rady Gminy Widuchowa 
z dnia 28 lutego 2011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view="pageBreakPreview" zoomScale="110" zoomScaleNormal="100" zoomScaleSheetLayoutView="110" workbookViewId="0">
      <selection activeCell="L7" sqref="L7"/>
    </sheetView>
  </sheetViews>
  <sheetFormatPr defaultRowHeight="12.75"/>
  <cols>
    <col min="1" max="1" width="5.28515625" style="63" customWidth="1"/>
    <col min="2" max="2" width="9.140625" style="63"/>
    <col min="3" max="3" width="11" style="63" customWidth="1"/>
    <col min="4" max="4" width="5" style="63" customWidth="1"/>
    <col min="5" max="5" width="43.85546875" style="63" customWidth="1"/>
    <col min="6" max="6" width="19.5703125" style="63" customWidth="1"/>
    <col min="7" max="16384" width="9.140625" style="63"/>
  </cols>
  <sheetData>
    <row r="1" spans="1:6" ht="48.75" customHeight="1">
      <c r="A1" s="538" t="s">
        <v>352</v>
      </c>
      <c r="B1" s="538"/>
      <c r="C1" s="538"/>
      <c r="D1" s="538"/>
      <c r="E1" s="538"/>
      <c r="F1" s="538"/>
    </row>
    <row r="2" spans="1:6" ht="20.100000000000001" customHeight="1">
      <c r="E2" s="115"/>
      <c r="F2" s="115"/>
    </row>
    <row r="3" spans="1:6" ht="20.100000000000001" customHeight="1">
      <c r="E3" s="60"/>
      <c r="F3" s="116" t="s">
        <v>34</v>
      </c>
    </row>
    <row r="4" spans="1:6" ht="20.100000000000001" customHeight="1">
      <c r="A4" s="118" t="s">
        <v>48</v>
      </c>
      <c r="B4" s="118" t="s">
        <v>2</v>
      </c>
      <c r="C4" s="118" t="s">
        <v>3</v>
      </c>
      <c r="D4" s="118" t="s">
        <v>4</v>
      </c>
      <c r="E4" s="118" t="s">
        <v>36</v>
      </c>
      <c r="F4" s="118" t="s">
        <v>37</v>
      </c>
    </row>
    <row r="5" spans="1:6" s="129" customFormat="1" ht="8.1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ht="30" customHeight="1">
      <c r="A6" s="130">
        <v>1</v>
      </c>
      <c r="B6" s="130">
        <v>926</v>
      </c>
      <c r="C6" s="130">
        <v>92605</v>
      </c>
      <c r="D6" s="130">
        <v>2360</v>
      </c>
      <c r="E6" s="131" t="s">
        <v>404</v>
      </c>
      <c r="F6" s="130">
        <v>83400</v>
      </c>
    </row>
    <row r="7" spans="1:6" ht="30" customHeight="1">
      <c r="A7" s="123">
        <v>2</v>
      </c>
      <c r="B7" s="123">
        <v>921</v>
      </c>
      <c r="C7" s="123">
        <v>92120</v>
      </c>
      <c r="D7" s="123">
        <v>2720</v>
      </c>
      <c r="E7" s="132" t="s">
        <v>251</v>
      </c>
      <c r="F7" s="123">
        <v>9000</v>
      </c>
    </row>
    <row r="8" spans="1:6" ht="30" customHeight="1">
      <c r="A8" s="573" t="s">
        <v>64</v>
      </c>
      <c r="B8" s="574"/>
      <c r="C8" s="574"/>
      <c r="D8" s="574"/>
      <c r="E8" s="575"/>
      <c r="F8" s="123">
        <f>SUM(F6:F7)</f>
        <v>92400</v>
      </c>
    </row>
  </sheetData>
  <mergeCells count="2">
    <mergeCell ref="A1:F1"/>
    <mergeCell ref="A8:E8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99" fitToHeight="11" orientation="portrait" r:id="rId1"/>
  <headerFooter alignWithMargins="0">
    <oddHeader>&amp;R&amp;9Załącznik Nr &amp;A
do Uchwały Nr V/34/2011 Rady Gminy Widuchowa 
z dnia 28 lutego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3"/>
  <sheetViews>
    <sheetView view="pageBreakPreview" zoomScale="90" zoomScaleNormal="93" zoomScaleSheetLayoutView="90" workbookViewId="0">
      <pane ySplit="8" topLeftCell="A407" activePane="bottomLeft" state="frozen"/>
      <selection activeCell="B114" sqref="B114"/>
      <selection pane="bottomLeft" activeCell="B114" sqref="B114"/>
    </sheetView>
  </sheetViews>
  <sheetFormatPr defaultRowHeight="12.75"/>
  <cols>
    <col min="1" max="1" width="4.42578125" style="36" customWidth="1"/>
    <col min="2" max="2" width="5.7109375" style="36" customWidth="1"/>
    <col min="3" max="3" width="11.5703125" style="36" customWidth="1"/>
    <col min="4" max="4" width="47" style="36" customWidth="1"/>
    <col min="5" max="8" width="11.5703125" style="36" customWidth="1"/>
    <col min="9" max="10" width="10.7109375" style="36" customWidth="1"/>
    <col min="11" max="11" width="17.140625" style="36" customWidth="1"/>
    <col min="12" max="12" width="5.7109375" style="36" customWidth="1"/>
    <col min="13" max="13" width="10.7109375" style="36" customWidth="1"/>
    <col min="14" max="14" width="11.7109375" style="36" customWidth="1"/>
    <col min="15" max="15" width="11" style="4" customWidth="1"/>
    <col min="16" max="16" width="14" style="35" customWidth="1"/>
    <col min="17" max="18" width="5.42578125" style="35" customWidth="1"/>
    <col min="19" max="23" width="11.7109375" style="36" hidden="1" customWidth="1"/>
    <col min="24" max="16384" width="9.140625" style="35"/>
  </cols>
  <sheetData>
    <row r="1" spans="1:24" s="63" customFormat="1" ht="18">
      <c r="A1" s="515" t="s">
        <v>332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62"/>
      <c r="S1" s="189"/>
      <c r="T1" s="189"/>
      <c r="U1" s="189"/>
      <c r="V1" s="189"/>
      <c r="W1" s="189"/>
    </row>
    <row r="2" spans="1:24" s="63" customFormat="1" ht="18">
      <c r="A2" s="197"/>
      <c r="B2" s="197"/>
      <c r="C2" s="197"/>
      <c r="D2" s="197"/>
      <c r="E2" s="197"/>
      <c r="F2" s="197"/>
      <c r="G2" s="197"/>
      <c r="H2" s="60"/>
      <c r="I2" s="60"/>
      <c r="J2" s="60"/>
      <c r="K2" s="60"/>
      <c r="L2" s="60"/>
      <c r="M2" s="60"/>
      <c r="N2" s="60"/>
      <c r="O2" s="62"/>
      <c r="S2" s="60"/>
      <c r="T2" s="60"/>
      <c r="U2" s="60"/>
      <c r="V2" s="60"/>
      <c r="W2" s="60"/>
    </row>
    <row r="3" spans="1:24" s="63" customFormat="1">
      <c r="A3" s="59"/>
      <c r="B3" s="59"/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1" t="s">
        <v>47</v>
      </c>
      <c r="O3" s="62"/>
      <c r="S3" s="61"/>
      <c r="T3" s="61"/>
      <c r="U3" s="61"/>
      <c r="V3" s="61"/>
      <c r="W3" s="61"/>
    </row>
    <row r="4" spans="1:24" s="65" customFormat="1" ht="18.75" customHeight="1">
      <c r="A4" s="517" t="s">
        <v>2</v>
      </c>
      <c r="B4" s="517" t="s">
        <v>3</v>
      </c>
      <c r="C4" s="516" t="s">
        <v>66</v>
      </c>
      <c r="D4" s="516" t="s">
        <v>14</v>
      </c>
      <c r="E4" s="516" t="s">
        <v>331</v>
      </c>
      <c r="F4" s="525" t="s">
        <v>56</v>
      </c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7"/>
      <c r="S4" s="198"/>
      <c r="T4" s="198"/>
      <c r="U4" s="198"/>
      <c r="V4" s="198"/>
      <c r="W4" s="198"/>
    </row>
    <row r="5" spans="1:24" s="65" customFormat="1" ht="20.25" customHeight="1">
      <c r="A5" s="517"/>
      <c r="B5" s="517"/>
      <c r="C5" s="516"/>
      <c r="D5" s="516"/>
      <c r="E5" s="516"/>
      <c r="F5" s="518" t="s">
        <v>32</v>
      </c>
      <c r="G5" s="518" t="s">
        <v>6</v>
      </c>
      <c r="H5" s="518"/>
      <c r="I5" s="518"/>
      <c r="J5" s="518"/>
      <c r="K5" s="518"/>
      <c r="L5" s="518"/>
      <c r="M5" s="518"/>
      <c r="N5" s="518" t="s">
        <v>33</v>
      </c>
      <c r="O5" s="506" t="s">
        <v>56</v>
      </c>
      <c r="P5" s="507"/>
      <c r="Q5" s="507"/>
      <c r="R5" s="508"/>
      <c r="S5" s="64"/>
      <c r="T5" s="64"/>
      <c r="U5" s="64"/>
      <c r="V5" s="64"/>
      <c r="W5" s="64"/>
    </row>
    <row r="6" spans="1:24" s="65" customFormat="1" ht="20.25" customHeight="1">
      <c r="A6" s="517"/>
      <c r="B6" s="517"/>
      <c r="C6" s="516"/>
      <c r="D6" s="516"/>
      <c r="E6" s="516"/>
      <c r="F6" s="516"/>
      <c r="G6" s="519" t="s">
        <v>269</v>
      </c>
      <c r="H6" s="520"/>
      <c r="I6" s="521" t="s">
        <v>271</v>
      </c>
      <c r="J6" s="521" t="s">
        <v>272</v>
      </c>
      <c r="K6" s="523" t="s">
        <v>304</v>
      </c>
      <c r="L6" s="528" t="s">
        <v>57</v>
      </c>
      <c r="M6" s="521" t="s">
        <v>67</v>
      </c>
      <c r="N6" s="516"/>
      <c r="O6" s="509" t="s">
        <v>305</v>
      </c>
      <c r="P6" s="188" t="s">
        <v>6</v>
      </c>
      <c r="Q6" s="511" t="s">
        <v>306</v>
      </c>
      <c r="R6" s="513" t="s">
        <v>308</v>
      </c>
      <c r="S6" s="64"/>
      <c r="T6" s="64"/>
      <c r="U6" s="64"/>
      <c r="V6" s="64"/>
      <c r="W6" s="64"/>
    </row>
    <row r="7" spans="1:24" s="65" customFormat="1" ht="88.5" customHeight="1" thickBot="1">
      <c r="A7" s="517"/>
      <c r="B7" s="517"/>
      <c r="C7" s="516"/>
      <c r="D7" s="516"/>
      <c r="E7" s="516"/>
      <c r="F7" s="516"/>
      <c r="G7" s="66" t="s">
        <v>270</v>
      </c>
      <c r="H7" s="66" t="s">
        <v>273</v>
      </c>
      <c r="I7" s="522"/>
      <c r="J7" s="522"/>
      <c r="K7" s="524"/>
      <c r="L7" s="529"/>
      <c r="M7" s="522"/>
      <c r="N7" s="516"/>
      <c r="O7" s="510"/>
      <c r="P7" s="478" t="s">
        <v>307</v>
      </c>
      <c r="Q7" s="512"/>
      <c r="R7" s="514"/>
      <c r="S7" s="64"/>
      <c r="T7" s="64" t="s">
        <v>235</v>
      </c>
      <c r="U7" s="64" t="s">
        <v>260</v>
      </c>
      <c r="V7" s="64" t="s">
        <v>259</v>
      </c>
      <c r="W7" s="64" t="s">
        <v>236</v>
      </c>
    </row>
    <row r="8" spans="1:24" s="65" customFormat="1" ht="6" customHeight="1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S8" s="67">
        <v>15</v>
      </c>
      <c r="T8" s="67">
        <v>16</v>
      </c>
      <c r="U8" s="67">
        <v>17</v>
      </c>
      <c r="V8" s="67">
        <v>18</v>
      </c>
      <c r="W8" s="67">
        <v>19</v>
      </c>
    </row>
    <row r="9" spans="1:24" s="65" customFormat="1">
      <c r="A9" s="155">
        <v>10</v>
      </c>
      <c r="B9" s="177"/>
      <c r="C9" s="178"/>
      <c r="D9" s="156" t="s">
        <v>148</v>
      </c>
      <c r="E9" s="68">
        <f>SUM(E10,E12,E21)</f>
        <v>1134241</v>
      </c>
      <c r="F9" s="68">
        <f>SUM(F10,F12,F21)</f>
        <v>21360</v>
      </c>
      <c r="G9" s="68">
        <f>SUM(G10,G12,G21)</f>
        <v>0</v>
      </c>
      <c r="H9" s="68">
        <f>SUM(H10,H12,H21)</f>
        <v>6000</v>
      </c>
      <c r="I9" s="68">
        <f>SUM(I10,I12,I21)</f>
        <v>15360</v>
      </c>
      <c r="J9" s="68">
        <f t="shared" ref="J9:R9" si="0">SUM(J10,J12,J21)</f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1112881</v>
      </c>
      <c r="O9" s="68">
        <f t="shared" si="0"/>
        <v>1112881</v>
      </c>
      <c r="P9" s="68">
        <f t="shared" si="0"/>
        <v>1062881</v>
      </c>
      <c r="Q9" s="68">
        <f t="shared" si="0"/>
        <v>0</v>
      </c>
      <c r="R9" s="68">
        <f t="shared" si="0"/>
        <v>0</v>
      </c>
      <c r="S9" s="149" t="str">
        <f>IF(SUM(N9,F9)=E9,"TAK","NIE")</f>
        <v>TAK</v>
      </c>
      <c r="T9" s="68">
        <f>SUM(T10,T12,T21)</f>
        <v>616492</v>
      </c>
      <c r="U9" s="68">
        <f>SUM(U10,U12,U21)</f>
        <v>446389</v>
      </c>
      <c r="V9" s="68">
        <f>SUM(V10,V12,V21)</f>
        <v>0</v>
      </c>
      <c r="W9" s="68">
        <f>SUM(W10,W12,W21)</f>
        <v>35000</v>
      </c>
    </row>
    <row r="10" spans="1:24" s="65" customFormat="1">
      <c r="A10" s="179"/>
      <c r="B10" s="158">
        <v>1008</v>
      </c>
      <c r="C10" s="180"/>
      <c r="D10" s="56" t="s">
        <v>149</v>
      </c>
      <c r="E10" s="57">
        <f>SUM(E11)</f>
        <v>6000</v>
      </c>
      <c r="F10" s="57">
        <f t="shared" ref="F10:R10" si="1">SUM(F11)</f>
        <v>6000</v>
      </c>
      <c r="G10" s="57">
        <f t="shared" si="1"/>
        <v>0</v>
      </c>
      <c r="H10" s="57">
        <f t="shared" si="1"/>
        <v>6000</v>
      </c>
      <c r="I10" s="57">
        <f t="shared" si="1"/>
        <v>0</v>
      </c>
      <c r="J10" s="57">
        <f t="shared" si="1"/>
        <v>0</v>
      </c>
      <c r="K10" s="57">
        <f t="shared" si="1"/>
        <v>0</v>
      </c>
      <c r="L10" s="57">
        <f t="shared" si="1"/>
        <v>0</v>
      </c>
      <c r="M10" s="57">
        <f t="shared" si="1"/>
        <v>0</v>
      </c>
      <c r="N10" s="57">
        <f t="shared" si="1"/>
        <v>0</v>
      </c>
      <c r="O10" s="57">
        <f t="shared" si="1"/>
        <v>0</v>
      </c>
      <c r="P10" s="57">
        <f t="shared" si="1"/>
        <v>0</v>
      </c>
      <c r="Q10" s="57">
        <f t="shared" si="1"/>
        <v>0</v>
      </c>
      <c r="R10" s="57">
        <f t="shared" si="1"/>
        <v>0</v>
      </c>
      <c r="S10" s="149" t="str">
        <f>IF(SUM(N10,F10)=E10,"TAK","NIE")</f>
        <v>TAK</v>
      </c>
      <c r="T10" s="57">
        <f>SUM(T11)</f>
        <v>0</v>
      </c>
      <c r="U10" s="57">
        <f>SUM(U11)</f>
        <v>0</v>
      </c>
      <c r="V10" s="57"/>
      <c r="W10" s="57">
        <f>SUM(W11)</f>
        <v>0</v>
      </c>
    </row>
    <row r="11" spans="1:24" s="65" customFormat="1">
      <c r="A11" s="179"/>
      <c r="B11" s="181"/>
      <c r="C11" s="199">
        <v>4270</v>
      </c>
      <c r="D11" s="56" t="s">
        <v>150</v>
      </c>
      <c r="E11" s="57">
        <v>6000</v>
      </c>
      <c r="F11" s="200">
        <v>6000</v>
      </c>
      <c r="G11" s="200">
        <v>0</v>
      </c>
      <c r="H11" s="200">
        <v>6000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1">
        <v>0</v>
      </c>
      <c r="O11" s="157">
        <v>0</v>
      </c>
      <c r="P11" s="157">
        <v>0</v>
      </c>
      <c r="Q11" s="157">
        <v>0</v>
      </c>
      <c r="R11" s="157">
        <v>0</v>
      </c>
      <c r="S11" s="149" t="str">
        <f>IF(SUM(N11,F11)=E11,"TAK","NIE")</f>
        <v>TAK</v>
      </c>
      <c r="T11" s="200">
        <v>0</v>
      </c>
      <c r="U11" s="200">
        <v>0</v>
      </c>
      <c r="V11" s="200"/>
      <c r="W11" s="200">
        <v>0</v>
      </c>
      <c r="X11" s="65" t="s">
        <v>359</v>
      </c>
    </row>
    <row r="12" spans="1:24" s="65" customFormat="1">
      <c r="A12" s="179"/>
      <c r="B12" s="158">
        <v>1010</v>
      </c>
      <c r="C12" s="180"/>
      <c r="D12" s="56" t="s">
        <v>151</v>
      </c>
      <c r="E12" s="57">
        <f>SUM(E13:E14,E17,E19)</f>
        <v>1112881</v>
      </c>
      <c r="F12" s="57">
        <f t="shared" ref="F12:R12" si="2">SUM(F13:F14,F17,F19)</f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1112881</v>
      </c>
      <c r="O12" s="57">
        <f t="shared" si="2"/>
        <v>1112881</v>
      </c>
      <c r="P12" s="57">
        <f t="shared" si="2"/>
        <v>1062881</v>
      </c>
      <c r="Q12" s="57">
        <f t="shared" si="2"/>
        <v>0</v>
      </c>
      <c r="R12" s="57">
        <f t="shared" si="2"/>
        <v>0</v>
      </c>
      <c r="S12" s="159">
        <f>SUM(S13,S17,S19)</f>
        <v>0</v>
      </c>
      <c r="T12" s="57">
        <f>SUM(T13,T17,T19)</f>
        <v>616492</v>
      </c>
      <c r="U12" s="57">
        <f>SUM(U13,U17,U19)</f>
        <v>446389</v>
      </c>
      <c r="V12" s="57">
        <f>SUM(V13,V17,V19)</f>
        <v>0</v>
      </c>
      <c r="W12" s="57">
        <f>SUM(W13,W17,W19)</f>
        <v>35000</v>
      </c>
    </row>
    <row r="13" spans="1:24" s="65" customFormat="1" ht="33.75">
      <c r="A13" s="179"/>
      <c r="B13" s="181"/>
      <c r="C13" s="52">
        <v>6210</v>
      </c>
      <c r="D13" s="474" t="s">
        <v>393</v>
      </c>
      <c r="E13" s="54">
        <f t="shared" ref="E13:E22" si="3">SUM(F13,N13)</f>
        <v>50000</v>
      </c>
      <c r="F13" s="54">
        <f t="shared" ref="F13:F22" si="4">SUM(G13:M13)</f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202">
        <f t="shared" ref="N13" si="5">SUM(O13,Q13:R13)</f>
        <v>50000</v>
      </c>
      <c r="O13" s="203">
        <v>50000</v>
      </c>
      <c r="P13" s="203"/>
      <c r="Q13" s="203"/>
      <c r="R13" s="203"/>
      <c r="S13" s="149" t="str">
        <f t="shared" ref="S13:S22" si="6">IF(SUM(N13,F13)=E13,"TAK","NIE")</f>
        <v>TAK</v>
      </c>
      <c r="T13" s="54">
        <v>0</v>
      </c>
      <c r="U13" s="54">
        <v>0</v>
      </c>
      <c r="V13" s="54"/>
      <c r="W13" s="54">
        <v>35000</v>
      </c>
    </row>
    <row r="14" spans="1:24" s="63" customFormat="1">
      <c r="A14" s="179"/>
      <c r="B14" s="181"/>
      <c r="C14" s="49">
        <v>6050</v>
      </c>
      <c r="D14" s="50" t="s">
        <v>152</v>
      </c>
      <c r="E14" s="51">
        <f>SUM(E15:E16)</f>
        <v>0</v>
      </c>
      <c r="F14" s="51">
        <f t="shared" ref="F14:R14" si="7">SUM(F15:F16)</f>
        <v>0</v>
      </c>
      <c r="G14" s="51">
        <f t="shared" si="7"/>
        <v>0</v>
      </c>
      <c r="H14" s="51">
        <f t="shared" si="7"/>
        <v>0</v>
      </c>
      <c r="I14" s="51">
        <f t="shared" si="7"/>
        <v>0</v>
      </c>
      <c r="J14" s="51">
        <f t="shared" si="7"/>
        <v>0</v>
      </c>
      <c r="K14" s="51">
        <f t="shared" si="7"/>
        <v>0</v>
      </c>
      <c r="L14" s="51">
        <f t="shared" si="7"/>
        <v>0</v>
      </c>
      <c r="M14" s="51">
        <f t="shared" si="7"/>
        <v>0</v>
      </c>
      <c r="N14" s="51">
        <f t="shared" si="7"/>
        <v>0</v>
      </c>
      <c r="O14" s="51">
        <f t="shared" si="7"/>
        <v>0</v>
      </c>
      <c r="P14" s="51">
        <f t="shared" si="7"/>
        <v>0</v>
      </c>
      <c r="Q14" s="51">
        <f t="shared" si="7"/>
        <v>0</v>
      </c>
      <c r="R14" s="51">
        <f t="shared" si="7"/>
        <v>0</v>
      </c>
      <c r="S14" s="149" t="str">
        <f t="shared" si="6"/>
        <v>TAK</v>
      </c>
      <c r="T14" s="51">
        <f>SUM(T19:T20)</f>
        <v>0</v>
      </c>
      <c r="U14" s="51">
        <f>SUM(U19:U20)</f>
        <v>892778</v>
      </c>
      <c r="V14" s="51">
        <f>SUM(V19:V20)</f>
        <v>0</v>
      </c>
      <c r="W14" s="51">
        <f>SUM(W19:W20)</f>
        <v>0</v>
      </c>
    </row>
    <row r="15" spans="1:24" s="153" customFormat="1" hidden="1">
      <c r="A15" s="376"/>
      <c r="B15" s="377"/>
      <c r="C15" s="378"/>
      <c r="D15" s="379" t="s">
        <v>330</v>
      </c>
      <c r="E15" s="380"/>
      <c r="F15" s="380"/>
      <c r="G15" s="380"/>
      <c r="H15" s="380"/>
      <c r="I15" s="380"/>
      <c r="J15" s="380"/>
      <c r="K15" s="380"/>
      <c r="L15" s="380"/>
      <c r="M15" s="380"/>
      <c r="N15" s="381"/>
      <c r="O15" s="382"/>
      <c r="P15" s="382"/>
      <c r="Q15" s="382"/>
      <c r="R15" s="382"/>
      <c r="S15" s="150"/>
      <c r="T15" s="380"/>
      <c r="U15" s="380"/>
      <c r="V15" s="380"/>
      <c r="W15" s="380"/>
    </row>
    <row r="16" spans="1:24" s="447" customFormat="1" hidden="1">
      <c r="A16" s="438"/>
      <c r="B16" s="439"/>
      <c r="C16" s="440"/>
      <c r="D16" s="441" t="s">
        <v>320</v>
      </c>
      <c r="E16" s="442">
        <f>SUM(F16,N16)</f>
        <v>0</v>
      </c>
      <c r="F16" s="442">
        <f t="shared" ref="F16" si="8">SUM(G16:M16)</f>
        <v>0</v>
      </c>
      <c r="G16" s="443">
        <v>0</v>
      </c>
      <c r="H16" s="443">
        <v>0</v>
      </c>
      <c r="I16" s="443">
        <v>0</v>
      </c>
      <c r="J16" s="443">
        <v>0</v>
      </c>
      <c r="K16" s="443">
        <v>0</v>
      </c>
      <c r="L16" s="443">
        <v>0</v>
      </c>
      <c r="M16" s="443">
        <v>0</v>
      </c>
      <c r="N16" s="444">
        <v>0</v>
      </c>
      <c r="O16" s="445">
        <v>0</v>
      </c>
      <c r="P16" s="445">
        <v>0</v>
      </c>
      <c r="Q16" s="445">
        <v>0</v>
      </c>
      <c r="R16" s="445">
        <v>0</v>
      </c>
      <c r="S16" s="446" t="str">
        <f t="shared" si="6"/>
        <v>TAK</v>
      </c>
      <c r="T16" s="442"/>
      <c r="U16" s="442"/>
      <c r="V16" s="442"/>
      <c r="W16" s="442"/>
    </row>
    <row r="17" spans="1:23" s="65" customFormat="1">
      <c r="A17" s="179"/>
      <c r="B17" s="181"/>
      <c r="C17" s="46">
        <v>6057</v>
      </c>
      <c r="D17" s="47" t="s">
        <v>152</v>
      </c>
      <c r="E17" s="55">
        <f>SUM(E18)</f>
        <v>616492</v>
      </c>
      <c r="F17" s="55">
        <f t="shared" ref="F17:W17" si="9">SUM(F18)</f>
        <v>0</v>
      </c>
      <c r="G17" s="55">
        <f t="shared" si="9"/>
        <v>0</v>
      </c>
      <c r="H17" s="55">
        <f t="shared" si="9"/>
        <v>0</v>
      </c>
      <c r="I17" s="55">
        <f t="shared" si="9"/>
        <v>0</v>
      </c>
      <c r="J17" s="55">
        <f t="shared" si="9"/>
        <v>0</v>
      </c>
      <c r="K17" s="55">
        <f t="shared" si="9"/>
        <v>0</v>
      </c>
      <c r="L17" s="55">
        <f t="shared" si="9"/>
        <v>0</v>
      </c>
      <c r="M17" s="55">
        <f t="shared" si="9"/>
        <v>0</v>
      </c>
      <c r="N17" s="55">
        <f t="shared" si="9"/>
        <v>616492</v>
      </c>
      <c r="O17" s="55">
        <f t="shared" si="9"/>
        <v>616492</v>
      </c>
      <c r="P17" s="55">
        <f t="shared" si="9"/>
        <v>616492</v>
      </c>
      <c r="Q17" s="55">
        <f t="shared" si="9"/>
        <v>0</v>
      </c>
      <c r="R17" s="55">
        <f t="shared" si="9"/>
        <v>0</v>
      </c>
      <c r="S17" s="55">
        <f t="shared" si="9"/>
        <v>0</v>
      </c>
      <c r="T17" s="55">
        <f t="shared" si="9"/>
        <v>616492</v>
      </c>
      <c r="U17" s="55">
        <f t="shared" si="9"/>
        <v>0</v>
      </c>
      <c r="V17" s="55">
        <f t="shared" si="9"/>
        <v>0</v>
      </c>
      <c r="W17" s="55">
        <f t="shared" si="9"/>
        <v>0</v>
      </c>
    </row>
    <row r="18" spans="1:23" s="65" customFormat="1" hidden="1">
      <c r="A18" s="179"/>
      <c r="B18" s="181"/>
      <c r="C18" s="46"/>
      <c r="D18" s="47" t="s">
        <v>285</v>
      </c>
      <c r="E18" s="48">
        <f t="shared" si="3"/>
        <v>616492</v>
      </c>
      <c r="F18" s="207">
        <f t="shared" si="4"/>
        <v>0</v>
      </c>
      <c r="G18" s="207"/>
      <c r="H18" s="207"/>
      <c r="I18" s="207"/>
      <c r="J18" s="207"/>
      <c r="K18" s="207"/>
      <c r="L18" s="207"/>
      <c r="M18" s="207"/>
      <c r="N18" s="205">
        <f>SUM(O18,Q18:R18)</f>
        <v>616492</v>
      </c>
      <c r="O18" s="206">
        <v>616492</v>
      </c>
      <c r="P18" s="206">
        <v>616492</v>
      </c>
      <c r="Q18" s="206"/>
      <c r="R18" s="206"/>
      <c r="S18" s="149" t="str">
        <f t="shared" si="6"/>
        <v>TAK</v>
      </c>
      <c r="T18" s="48">
        <f>N18</f>
        <v>616492</v>
      </c>
      <c r="U18" s="48"/>
      <c r="V18" s="48"/>
      <c r="W18" s="48"/>
    </row>
    <row r="19" spans="1:23" s="65" customFormat="1">
      <c r="A19" s="179"/>
      <c r="B19" s="181"/>
      <c r="C19" s="49">
        <v>6059</v>
      </c>
      <c r="D19" s="50" t="s">
        <v>152</v>
      </c>
      <c r="E19" s="51">
        <f>SUM(E20)</f>
        <v>446389</v>
      </c>
      <c r="F19" s="51">
        <f t="shared" ref="F19:R19" si="10">SUM(F20)</f>
        <v>0</v>
      </c>
      <c r="G19" s="51">
        <f t="shared" si="10"/>
        <v>0</v>
      </c>
      <c r="H19" s="51">
        <f t="shared" si="10"/>
        <v>0</v>
      </c>
      <c r="I19" s="51">
        <f t="shared" si="10"/>
        <v>0</v>
      </c>
      <c r="J19" s="51">
        <f t="shared" si="10"/>
        <v>0</v>
      </c>
      <c r="K19" s="51">
        <f t="shared" si="10"/>
        <v>0</v>
      </c>
      <c r="L19" s="51">
        <f t="shared" si="10"/>
        <v>0</v>
      </c>
      <c r="M19" s="51">
        <f t="shared" si="10"/>
        <v>0</v>
      </c>
      <c r="N19" s="51">
        <f t="shared" si="10"/>
        <v>446389</v>
      </c>
      <c r="O19" s="51">
        <f t="shared" si="10"/>
        <v>446389</v>
      </c>
      <c r="P19" s="51">
        <f t="shared" si="10"/>
        <v>446389</v>
      </c>
      <c r="Q19" s="51">
        <f t="shared" si="10"/>
        <v>0</v>
      </c>
      <c r="R19" s="51">
        <f t="shared" si="10"/>
        <v>0</v>
      </c>
      <c r="S19" s="149" t="str">
        <f t="shared" si="6"/>
        <v>TAK</v>
      </c>
      <c r="T19" s="51">
        <f>SUM(T20:T20)</f>
        <v>0</v>
      </c>
      <c r="U19" s="51">
        <f>SUM(U20:U20)</f>
        <v>446389</v>
      </c>
      <c r="V19" s="51"/>
      <c r="W19" s="51">
        <f>SUM(W20:W20)</f>
        <v>0</v>
      </c>
    </row>
    <row r="20" spans="1:23" s="65" customFormat="1" hidden="1">
      <c r="A20" s="179"/>
      <c r="B20" s="181"/>
      <c r="C20" s="46"/>
      <c r="D20" s="47" t="s">
        <v>284</v>
      </c>
      <c r="E20" s="48">
        <f t="shared" si="3"/>
        <v>446389</v>
      </c>
      <c r="F20" s="208">
        <f t="shared" si="4"/>
        <v>0</v>
      </c>
      <c r="G20" s="208"/>
      <c r="H20" s="208"/>
      <c r="I20" s="208"/>
      <c r="J20" s="208"/>
      <c r="K20" s="208"/>
      <c r="L20" s="208"/>
      <c r="M20" s="208"/>
      <c r="N20" s="209">
        <f>SUM(O20,Q20:R20)</f>
        <v>446389</v>
      </c>
      <c r="O20" s="210">
        <v>446389</v>
      </c>
      <c r="P20" s="210">
        <v>446389</v>
      </c>
      <c r="Q20" s="210"/>
      <c r="R20" s="210"/>
      <c r="S20" s="149" t="str">
        <f t="shared" si="6"/>
        <v>TAK</v>
      </c>
      <c r="T20" s="48"/>
      <c r="U20" s="48">
        <f>N20</f>
        <v>446389</v>
      </c>
      <c r="V20" s="48"/>
      <c r="W20" s="48"/>
    </row>
    <row r="21" spans="1:23" s="65" customFormat="1">
      <c r="A21" s="179"/>
      <c r="B21" s="158">
        <v>1030</v>
      </c>
      <c r="C21" s="180"/>
      <c r="D21" s="56" t="s">
        <v>153</v>
      </c>
      <c r="E21" s="57">
        <f t="shared" si="3"/>
        <v>15360</v>
      </c>
      <c r="F21" s="57">
        <f t="shared" si="4"/>
        <v>15360</v>
      </c>
      <c r="G21" s="57">
        <f t="shared" ref="G21:R21" si="11">SUM(G22)</f>
        <v>0</v>
      </c>
      <c r="H21" s="57">
        <f t="shared" si="11"/>
        <v>0</v>
      </c>
      <c r="I21" s="57">
        <f t="shared" si="11"/>
        <v>15360</v>
      </c>
      <c r="J21" s="57">
        <f t="shared" si="11"/>
        <v>0</v>
      </c>
      <c r="K21" s="57">
        <f t="shared" si="11"/>
        <v>0</v>
      </c>
      <c r="L21" s="57">
        <f t="shared" si="11"/>
        <v>0</v>
      </c>
      <c r="M21" s="57">
        <f t="shared" si="11"/>
        <v>0</v>
      </c>
      <c r="N21" s="57">
        <f t="shared" si="11"/>
        <v>0</v>
      </c>
      <c r="O21" s="57">
        <f t="shared" si="11"/>
        <v>0</v>
      </c>
      <c r="P21" s="57">
        <f t="shared" si="11"/>
        <v>0</v>
      </c>
      <c r="Q21" s="57">
        <f t="shared" si="11"/>
        <v>0</v>
      </c>
      <c r="R21" s="57">
        <f t="shared" si="11"/>
        <v>0</v>
      </c>
      <c r="S21" s="149" t="str">
        <f t="shared" si="6"/>
        <v>TAK</v>
      </c>
      <c r="T21" s="57">
        <f>SUM(T22)</f>
        <v>0</v>
      </c>
      <c r="U21" s="57">
        <f>SUM(U22)</f>
        <v>0</v>
      </c>
      <c r="V21" s="57">
        <f>SUM(V22)</f>
        <v>0</v>
      </c>
      <c r="W21" s="57">
        <f>SUM(W22)</f>
        <v>0</v>
      </c>
    </row>
    <row r="22" spans="1:23" s="65" customFormat="1" ht="22.5">
      <c r="A22" s="179"/>
      <c r="B22" s="181"/>
      <c r="C22" s="52">
        <v>2850</v>
      </c>
      <c r="D22" s="174" t="s">
        <v>329</v>
      </c>
      <c r="E22" s="54">
        <f t="shared" si="3"/>
        <v>15360</v>
      </c>
      <c r="F22" s="54">
        <f t="shared" si="4"/>
        <v>15360</v>
      </c>
      <c r="G22" s="211">
        <v>0</v>
      </c>
      <c r="H22" s="211">
        <v>0</v>
      </c>
      <c r="I22" s="211">
        <v>15360</v>
      </c>
      <c r="J22" s="211">
        <v>0</v>
      </c>
      <c r="K22" s="211">
        <v>0</v>
      </c>
      <c r="L22" s="211">
        <v>0</v>
      </c>
      <c r="M22" s="211">
        <v>0</v>
      </c>
      <c r="N22" s="212">
        <v>0</v>
      </c>
      <c r="O22" s="157">
        <v>0</v>
      </c>
      <c r="P22" s="157">
        <v>0</v>
      </c>
      <c r="Q22" s="157">
        <v>0</v>
      </c>
      <c r="R22" s="157">
        <v>0</v>
      </c>
      <c r="S22" s="149" t="str">
        <f t="shared" si="6"/>
        <v>TAK</v>
      </c>
      <c r="T22" s="211">
        <v>0</v>
      </c>
      <c r="U22" s="211">
        <v>0</v>
      </c>
      <c r="V22" s="211"/>
      <c r="W22" s="211">
        <v>0</v>
      </c>
    </row>
    <row r="23" spans="1:23" s="65" customFormat="1">
      <c r="A23" s="160">
        <v>600</v>
      </c>
      <c r="B23" s="177"/>
      <c r="C23" s="178"/>
      <c r="D23" s="156" t="s">
        <v>75</v>
      </c>
      <c r="E23" s="68">
        <f>SUM(E24)</f>
        <v>187500</v>
      </c>
      <c r="F23" s="68">
        <f t="shared" ref="F23:R23" si="12">SUM(F24)</f>
        <v>57500</v>
      </c>
      <c r="G23" s="68">
        <f t="shared" si="12"/>
        <v>0</v>
      </c>
      <c r="H23" s="68">
        <f t="shared" si="12"/>
        <v>57500</v>
      </c>
      <c r="I23" s="68">
        <f t="shared" si="12"/>
        <v>0</v>
      </c>
      <c r="J23" s="68">
        <f t="shared" si="12"/>
        <v>0</v>
      </c>
      <c r="K23" s="68">
        <f t="shared" si="12"/>
        <v>0</v>
      </c>
      <c r="L23" s="68">
        <f t="shared" si="12"/>
        <v>0</v>
      </c>
      <c r="M23" s="68">
        <f t="shared" si="12"/>
        <v>0</v>
      </c>
      <c r="N23" s="68">
        <f t="shared" si="12"/>
        <v>130000</v>
      </c>
      <c r="O23" s="68">
        <f t="shared" si="12"/>
        <v>130000</v>
      </c>
      <c r="P23" s="68">
        <f t="shared" si="12"/>
        <v>0</v>
      </c>
      <c r="Q23" s="68">
        <f t="shared" si="12"/>
        <v>0</v>
      </c>
      <c r="R23" s="68">
        <f t="shared" si="12"/>
        <v>0</v>
      </c>
      <c r="S23" s="149">
        <f>SUM(S24)</f>
        <v>0</v>
      </c>
      <c r="T23" s="68">
        <f>SUM(T24)</f>
        <v>0</v>
      </c>
      <c r="U23" s="68">
        <f>SUM(U24)</f>
        <v>0</v>
      </c>
      <c r="V23" s="68">
        <f>SUM(V24)</f>
        <v>0</v>
      </c>
      <c r="W23" s="68">
        <f>SUM(W24)</f>
        <v>130620</v>
      </c>
    </row>
    <row r="24" spans="1:23" s="65" customFormat="1">
      <c r="A24" s="179"/>
      <c r="B24" s="71">
        <v>60016</v>
      </c>
      <c r="C24" s="180"/>
      <c r="D24" s="56" t="s">
        <v>76</v>
      </c>
      <c r="E24" s="57">
        <f>SUM(E28:E30,E25)</f>
        <v>187500</v>
      </c>
      <c r="F24" s="57">
        <f t="shared" ref="F24:W24" si="13">SUM(F28:F30,F25)</f>
        <v>57500</v>
      </c>
      <c r="G24" s="57">
        <f t="shared" si="13"/>
        <v>0</v>
      </c>
      <c r="H24" s="57">
        <f t="shared" si="13"/>
        <v>57500</v>
      </c>
      <c r="I24" s="57">
        <f t="shared" si="13"/>
        <v>0</v>
      </c>
      <c r="J24" s="57">
        <f t="shared" si="13"/>
        <v>0</v>
      </c>
      <c r="K24" s="57">
        <f t="shared" si="13"/>
        <v>0</v>
      </c>
      <c r="L24" s="57">
        <f t="shared" si="13"/>
        <v>0</v>
      </c>
      <c r="M24" s="57">
        <f t="shared" si="13"/>
        <v>0</v>
      </c>
      <c r="N24" s="57">
        <f t="shared" si="13"/>
        <v>130000</v>
      </c>
      <c r="O24" s="57">
        <f t="shared" si="13"/>
        <v>130000</v>
      </c>
      <c r="P24" s="57">
        <f t="shared" si="13"/>
        <v>0</v>
      </c>
      <c r="Q24" s="57">
        <f t="shared" si="13"/>
        <v>0</v>
      </c>
      <c r="R24" s="57">
        <f t="shared" si="13"/>
        <v>0</v>
      </c>
      <c r="S24" s="57">
        <f t="shared" si="13"/>
        <v>0</v>
      </c>
      <c r="T24" s="57">
        <f t="shared" si="13"/>
        <v>0</v>
      </c>
      <c r="U24" s="57">
        <f t="shared" si="13"/>
        <v>0</v>
      </c>
      <c r="V24" s="57">
        <f t="shared" si="13"/>
        <v>0</v>
      </c>
      <c r="W24" s="57">
        <f t="shared" si="13"/>
        <v>130620</v>
      </c>
    </row>
    <row r="25" spans="1:23" s="65" customFormat="1">
      <c r="A25" s="179"/>
      <c r="B25" s="181"/>
      <c r="C25" s="43">
        <v>4270</v>
      </c>
      <c r="D25" s="44" t="s">
        <v>150</v>
      </c>
      <c r="E25" s="45">
        <f>SUM(E26:E27)</f>
        <v>10000</v>
      </c>
      <c r="F25" s="45">
        <f>SUM(F26:F27)</f>
        <v>10000</v>
      </c>
      <c r="G25" s="45">
        <f>SUM(G26:G27)</f>
        <v>0</v>
      </c>
      <c r="H25" s="45">
        <f>SUM(H26:H27)</f>
        <v>10000</v>
      </c>
      <c r="I25" s="45">
        <f>SUM(I26:I27)</f>
        <v>0</v>
      </c>
      <c r="J25" s="45">
        <v>0</v>
      </c>
      <c r="K25" s="45">
        <v>0</v>
      </c>
      <c r="L25" s="45">
        <f>SUM(L26:L27)</f>
        <v>0</v>
      </c>
      <c r="M25" s="45">
        <f>SUM(M26:M27)</f>
        <v>0</v>
      </c>
      <c r="N25" s="45">
        <f>SUM(N26:N27)</f>
        <v>0</v>
      </c>
      <c r="O25" s="213">
        <v>0</v>
      </c>
      <c r="P25" s="213">
        <v>0</v>
      </c>
      <c r="Q25" s="213">
        <v>0</v>
      </c>
      <c r="R25" s="213">
        <v>0</v>
      </c>
      <c r="S25" s="149" t="str">
        <f t="shared" ref="S25:S63" si="14">IF(SUM(N25,F25)=E25,"TAK","NIE")</f>
        <v>TAK</v>
      </c>
      <c r="T25" s="45">
        <f>SUM(T26:T27)</f>
        <v>0</v>
      </c>
      <c r="U25" s="45">
        <f>SUM(U26:U27)</f>
        <v>0</v>
      </c>
      <c r="V25" s="45"/>
      <c r="W25" s="45">
        <f>SUM(W26:W27)</f>
        <v>0</v>
      </c>
    </row>
    <row r="26" spans="1:23" s="65" customFormat="1" hidden="1">
      <c r="A26" s="179"/>
      <c r="B26" s="181"/>
      <c r="C26" s="49"/>
      <c r="D26" s="50"/>
      <c r="E26" s="48"/>
      <c r="F26" s="48"/>
      <c r="G26" s="208"/>
      <c r="H26" s="208"/>
      <c r="I26" s="208"/>
      <c r="J26" s="208"/>
      <c r="K26" s="208"/>
      <c r="L26" s="208"/>
      <c r="M26" s="208"/>
      <c r="N26" s="48"/>
      <c r="O26" s="214"/>
      <c r="P26" s="214"/>
      <c r="Q26" s="214"/>
      <c r="R26" s="214"/>
      <c r="S26" s="149" t="str">
        <f t="shared" si="14"/>
        <v>TAK</v>
      </c>
      <c r="T26" s="51"/>
      <c r="U26" s="51"/>
      <c r="V26" s="51"/>
      <c r="W26" s="51"/>
    </row>
    <row r="27" spans="1:23" s="65" customFormat="1" hidden="1">
      <c r="A27" s="179"/>
      <c r="B27" s="181"/>
      <c r="C27" s="49"/>
      <c r="D27" s="50" t="s">
        <v>282</v>
      </c>
      <c r="E27" s="48">
        <f>SUM(F27,N27)</f>
        <v>10000</v>
      </c>
      <c r="F27" s="48">
        <f t="shared" ref="F27" si="15">SUM(G27:M27)</f>
        <v>10000</v>
      </c>
      <c r="G27" s="208">
        <v>0</v>
      </c>
      <c r="H27" s="208">
        <v>10000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48">
        <v>0</v>
      </c>
      <c r="O27" s="214">
        <v>0</v>
      </c>
      <c r="P27" s="214">
        <v>0</v>
      </c>
      <c r="Q27" s="214">
        <v>0</v>
      </c>
      <c r="R27" s="214">
        <v>0</v>
      </c>
      <c r="S27" s="149" t="str">
        <f t="shared" si="14"/>
        <v>TAK</v>
      </c>
      <c r="T27" s="215"/>
      <c r="U27" s="215"/>
      <c r="V27" s="215"/>
      <c r="W27" s="215"/>
    </row>
    <row r="28" spans="1:23" s="65" customFormat="1">
      <c r="A28" s="179"/>
      <c r="B28" s="181"/>
      <c r="C28" s="46">
        <v>4300</v>
      </c>
      <c r="D28" s="47" t="s">
        <v>154</v>
      </c>
      <c r="E28" s="48">
        <v>45000</v>
      </c>
      <c r="F28" s="48">
        <v>45000</v>
      </c>
      <c r="G28" s="208">
        <v>0</v>
      </c>
      <c r="H28" s="208">
        <v>45000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14">
        <v>0</v>
      </c>
      <c r="P28" s="214">
        <v>0</v>
      </c>
      <c r="Q28" s="214">
        <v>0</v>
      </c>
      <c r="R28" s="214">
        <v>0</v>
      </c>
      <c r="S28" s="149" t="str">
        <f t="shared" si="14"/>
        <v>TAK</v>
      </c>
      <c r="T28" s="207">
        <v>0</v>
      </c>
      <c r="U28" s="207">
        <v>0</v>
      </c>
      <c r="V28" s="207"/>
      <c r="W28" s="207">
        <v>0</v>
      </c>
    </row>
    <row r="29" spans="1:23" s="217" customFormat="1" ht="12" customHeight="1">
      <c r="A29" s="179"/>
      <c r="B29" s="181"/>
      <c r="C29" s="46">
        <v>4430</v>
      </c>
      <c r="D29" s="47" t="s">
        <v>155</v>
      </c>
      <c r="E29" s="48">
        <v>2500</v>
      </c>
      <c r="F29" s="48">
        <v>2500</v>
      </c>
      <c r="G29" s="208">
        <v>0</v>
      </c>
      <c r="H29" s="208">
        <v>2500</v>
      </c>
      <c r="I29" s="208">
        <v>0</v>
      </c>
      <c r="J29" s="208"/>
      <c r="K29" s="208"/>
      <c r="L29" s="208">
        <v>0</v>
      </c>
      <c r="M29" s="208">
        <v>0</v>
      </c>
      <c r="N29" s="208">
        <v>0</v>
      </c>
      <c r="O29" s="216"/>
      <c r="P29" s="216"/>
      <c r="Q29" s="216"/>
      <c r="R29" s="216"/>
      <c r="S29" s="149" t="str">
        <f t="shared" si="14"/>
        <v>TAK</v>
      </c>
      <c r="T29" s="207">
        <v>0</v>
      </c>
      <c r="U29" s="207">
        <v>0</v>
      </c>
      <c r="V29" s="207"/>
      <c r="W29" s="207">
        <v>0</v>
      </c>
    </row>
    <row r="30" spans="1:23" s="63" customFormat="1">
      <c r="A30" s="179"/>
      <c r="B30" s="181"/>
      <c r="C30" s="49">
        <v>6050</v>
      </c>
      <c r="D30" s="50" t="s">
        <v>152</v>
      </c>
      <c r="E30" s="48">
        <f t="shared" ref="E30:R30" si="16">SUM(E31:E35)</f>
        <v>130000</v>
      </c>
      <c r="F30" s="48">
        <f t="shared" si="16"/>
        <v>0</v>
      </c>
      <c r="G30" s="48">
        <f t="shared" si="16"/>
        <v>0</v>
      </c>
      <c r="H30" s="48">
        <f t="shared" si="16"/>
        <v>0</v>
      </c>
      <c r="I30" s="48">
        <f t="shared" si="16"/>
        <v>0</v>
      </c>
      <c r="J30" s="48">
        <f t="shared" si="16"/>
        <v>0</v>
      </c>
      <c r="K30" s="48">
        <f t="shared" si="16"/>
        <v>0</v>
      </c>
      <c r="L30" s="48">
        <f t="shared" si="16"/>
        <v>0</v>
      </c>
      <c r="M30" s="48">
        <f t="shared" si="16"/>
        <v>0</v>
      </c>
      <c r="N30" s="48">
        <f t="shared" si="16"/>
        <v>130000</v>
      </c>
      <c r="O30" s="48">
        <f t="shared" si="16"/>
        <v>130000</v>
      </c>
      <c r="P30" s="48">
        <f t="shared" si="16"/>
        <v>0</v>
      </c>
      <c r="Q30" s="48">
        <f t="shared" si="16"/>
        <v>0</v>
      </c>
      <c r="R30" s="48">
        <f t="shared" si="16"/>
        <v>0</v>
      </c>
      <c r="S30" s="149" t="str">
        <f t="shared" si="14"/>
        <v>TAK</v>
      </c>
      <c r="T30" s="51">
        <f>SUM(T34:T35)</f>
        <v>0</v>
      </c>
      <c r="U30" s="51">
        <f>SUM(U34:U35)</f>
        <v>0</v>
      </c>
      <c r="V30" s="51">
        <f>SUM(V34:V35)</f>
        <v>0</v>
      </c>
      <c r="W30" s="51">
        <f>SUM(W34:W35)</f>
        <v>130620</v>
      </c>
    </row>
    <row r="31" spans="1:23" s="65" customFormat="1" hidden="1">
      <c r="A31" s="179"/>
      <c r="B31" s="181"/>
      <c r="C31" s="49"/>
      <c r="D31" s="50" t="s">
        <v>281</v>
      </c>
      <c r="E31" s="48">
        <f>SUM(F31,N31)</f>
        <v>0</v>
      </c>
      <c r="F31" s="48">
        <f t="shared" ref="F31:F35" si="17">SUM(G31:M31)</f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208">
        <v>0</v>
      </c>
      <c r="N31" s="48">
        <f t="shared" ref="N31:N34" si="18">SUM(O31,Q31:R31)</f>
        <v>0</v>
      </c>
      <c r="O31" s="214">
        <v>0</v>
      </c>
      <c r="P31" s="214">
        <v>0</v>
      </c>
      <c r="Q31" s="214">
        <v>0</v>
      </c>
      <c r="R31" s="214">
        <v>0</v>
      </c>
      <c r="S31" s="149" t="str">
        <f t="shared" si="14"/>
        <v>TAK</v>
      </c>
      <c r="T31" s="51"/>
      <c r="U31" s="51"/>
      <c r="V31" s="51"/>
      <c r="W31" s="51"/>
    </row>
    <row r="32" spans="1:23" s="65" customFormat="1" hidden="1">
      <c r="A32" s="179"/>
      <c r="B32" s="181"/>
      <c r="C32" s="49"/>
      <c r="D32" s="50" t="s">
        <v>321</v>
      </c>
      <c r="E32" s="48">
        <f>SUM(F32,N32)</f>
        <v>30000</v>
      </c>
      <c r="F32" s="48">
        <f t="shared" si="17"/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48">
        <f t="shared" si="18"/>
        <v>30000</v>
      </c>
      <c r="O32" s="214">
        <v>30000</v>
      </c>
      <c r="P32" s="214">
        <v>0</v>
      </c>
      <c r="Q32" s="214">
        <v>0</v>
      </c>
      <c r="R32" s="214">
        <v>0</v>
      </c>
      <c r="S32" s="149" t="str">
        <f t="shared" si="14"/>
        <v>TAK</v>
      </c>
      <c r="T32" s="51"/>
      <c r="U32" s="51"/>
      <c r="V32" s="51"/>
      <c r="W32" s="51"/>
    </row>
    <row r="33" spans="1:24" s="447" customFormat="1" hidden="1">
      <c r="A33" s="438"/>
      <c r="B33" s="439"/>
      <c r="C33" s="440"/>
      <c r="D33" s="441" t="s">
        <v>317</v>
      </c>
      <c r="E33" s="448">
        <f>SUM(F33,N33)</f>
        <v>0</v>
      </c>
      <c r="F33" s="448">
        <f t="shared" si="17"/>
        <v>0</v>
      </c>
      <c r="G33" s="449">
        <v>0</v>
      </c>
      <c r="H33" s="449">
        <v>0</v>
      </c>
      <c r="I33" s="449">
        <v>0</v>
      </c>
      <c r="J33" s="449">
        <v>0</v>
      </c>
      <c r="K33" s="449">
        <v>0</v>
      </c>
      <c r="L33" s="449">
        <v>0</v>
      </c>
      <c r="M33" s="449">
        <v>0</v>
      </c>
      <c r="N33" s="448">
        <f t="shared" si="18"/>
        <v>0</v>
      </c>
      <c r="O33" s="450">
        <v>0</v>
      </c>
      <c r="P33" s="450">
        <v>0</v>
      </c>
      <c r="Q33" s="450">
        <v>0</v>
      </c>
      <c r="R33" s="450">
        <v>0</v>
      </c>
      <c r="S33" s="446" t="str">
        <f t="shared" si="14"/>
        <v>TAK</v>
      </c>
      <c r="T33" s="442"/>
      <c r="U33" s="442"/>
      <c r="V33" s="442"/>
      <c r="W33" s="442"/>
    </row>
    <row r="34" spans="1:24" s="65" customFormat="1" hidden="1">
      <c r="A34" s="179"/>
      <c r="B34" s="181"/>
      <c r="C34" s="49"/>
      <c r="D34" s="50" t="s">
        <v>231</v>
      </c>
      <c r="E34" s="48">
        <f>SUM(F34,N34)</f>
        <v>100000</v>
      </c>
      <c r="F34" s="208">
        <f t="shared" si="17"/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48">
        <f t="shared" si="18"/>
        <v>100000</v>
      </c>
      <c r="O34" s="214">
        <v>100000</v>
      </c>
      <c r="P34" s="214">
        <v>0</v>
      </c>
      <c r="Q34" s="214">
        <v>0</v>
      </c>
      <c r="R34" s="214">
        <v>0</v>
      </c>
      <c r="S34" s="149" t="str">
        <f t="shared" si="14"/>
        <v>TAK</v>
      </c>
      <c r="T34" s="51"/>
      <c r="U34" s="51"/>
      <c r="V34" s="51"/>
      <c r="W34" s="51">
        <v>110620</v>
      </c>
    </row>
    <row r="35" spans="1:24" s="447" customFormat="1" hidden="1">
      <c r="A35" s="438"/>
      <c r="B35" s="439"/>
      <c r="C35" s="451"/>
      <c r="D35" s="452" t="s">
        <v>316</v>
      </c>
      <c r="E35" s="453">
        <f>SUM(F35,N35)</f>
        <v>0</v>
      </c>
      <c r="F35" s="454">
        <f t="shared" si="17"/>
        <v>0</v>
      </c>
      <c r="G35" s="454">
        <v>0</v>
      </c>
      <c r="H35" s="454">
        <v>0</v>
      </c>
      <c r="I35" s="454">
        <v>0</v>
      </c>
      <c r="J35" s="454">
        <v>0</v>
      </c>
      <c r="K35" s="454">
        <v>0</v>
      </c>
      <c r="L35" s="454">
        <v>0</v>
      </c>
      <c r="M35" s="454">
        <v>0</v>
      </c>
      <c r="N35" s="453">
        <f>SUM(O35,Q35:R35)</f>
        <v>0</v>
      </c>
      <c r="O35" s="455">
        <v>0</v>
      </c>
      <c r="P35" s="455">
        <v>0</v>
      </c>
      <c r="Q35" s="455">
        <v>0</v>
      </c>
      <c r="R35" s="455">
        <v>0</v>
      </c>
      <c r="S35" s="446" t="str">
        <f t="shared" si="14"/>
        <v>TAK</v>
      </c>
      <c r="T35" s="453"/>
      <c r="U35" s="453"/>
      <c r="V35" s="453"/>
      <c r="W35" s="453">
        <v>20000</v>
      </c>
    </row>
    <row r="36" spans="1:24" s="70" customFormat="1">
      <c r="A36" s="160">
        <v>630</v>
      </c>
      <c r="B36" s="177"/>
      <c r="C36" s="178"/>
      <c r="D36" s="156" t="s">
        <v>156</v>
      </c>
      <c r="E36" s="68">
        <f>SUM(E42,E37)</f>
        <v>324311</v>
      </c>
      <c r="F36" s="68">
        <f t="shared" ref="F36:W36" si="19">SUM(F42,F37)</f>
        <v>9000</v>
      </c>
      <c r="G36" s="68">
        <f t="shared" si="19"/>
        <v>1000</v>
      </c>
      <c r="H36" s="68">
        <f t="shared" si="19"/>
        <v>8000</v>
      </c>
      <c r="I36" s="68">
        <f t="shared" si="19"/>
        <v>0</v>
      </c>
      <c r="J36" s="68">
        <f t="shared" si="19"/>
        <v>0</v>
      </c>
      <c r="K36" s="68">
        <f t="shared" si="19"/>
        <v>0</v>
      </c>
      <c r="L36" s="68">
        <f t="shared" si="19"/>
        <v>0</v>
      </c>
      <c r="M36" s="68">
        <f t="shared" si="19"/>
        <v>0</v>
      </c>
      <c r="N36" s="68">
        <f t="shared" si="19"/>
        <v>315311</v>
      </c>
      <c r="O36" s="68">
        <f t="shared" si="19"/>
        <v>315311</v>
      </c>
      <c r="P36" s="68">
        <f t="shared" si="19"/>
        <v>315311</v>
      </c>
      <c r="Q36" s="68">
        <f t="shared" si="19"/>
        <v>0</v>
      </c>
      <c r="R36" s="68">
        <f t="shared" si="19"/>
        <v>0</v>
      </c>
      <c r="S36" s="68">
        <f t="shared" si="19"/>
        <v>0</v>
      </c>
      <c r="T36" s="68">
        <f t="shared" si="19"/>
        <v>211826</v>
      </c>
      <c r="U36" s="68">
        <f t="shared" si="19"/>
        <v>103485</v>
      </c>
      <c r="V36" s="68">
        <f t="shared" si="19"/>
        <v>0</v>
      </c>
      <c r="W36" s="68">
        <f t="shared" si="19"/>
        <v>0</v>
      </c>
    </row>
    <row r="37" spans="1:24" s="70" customFormat="1">
      <c r="A37" s="179"/>
      <c r="B37" s="71">
        <v>63003</v>
      </c>
      <c r="C37" s="180"/>
      <c r="D37" s="56" t="s">
        <v>288</v>
      </c>
      <c r="E37" s="57">
        <f>SUM(E40,E38)</f>
        <v>133000</v>
      </c>
      <c r="F37" s="57">
        <f t="shared" ref="F37:W37" si="20">SUM(F40,F38)</f>
        <v>0</v>
      </c>
      <c r="G37" s="57">
        <f t="shared" si="20"/>
        <v>0</v>
      </c>
      <c r="H37" s="57">
        <f t="shared" si="20"/>
        <v>0</v>
      </c>
      <c r="I37" s="57">
        <f t="shared" si="20"/>
        <v>0</v>
      </c>
      <c r="J37" s="57">
        <f t="shared" si="20"/>
        <v>0</v>
      </c>
      <c r="K37" s="57">
        <f t="shared" si="20"/>
        <v>0</v>
      </c>
      <c r="L37" s="57">
        <f t="shared" si="20"/>
        <v>0</v>
      </c>
      <c r="M37" s="57">
        <f t="shared" si="20"/>
        <v>0</v>
      </c>
      <c r="N37" s="57">
        <f t="shared" si="20"/>
        <v>133000</v>
      </c>
      <c r="O37" s="57">
        <f t="shared" si="20"/>
        <v>133000</v>
      </c>
      <c r="P37" s="57">
        <f t="shared" si="20"/>
        <v>133000</v>
      </c>
      <c r="Q37" s="57">
        <f t="shared" si="20"/>
        <v>0</v>
      </c>
      <c r="R37" s="57">
        <f t="shared" si="20"/>
        <v>0</v>
      </c>
      <c r="S37" s="57">
        <f t="shared" si="20"/>
        <v>0</v>
      </c>
      <c r="T37" s="57">
        <f t="shared" si="20"/>
        <v>99750</v>
      </c>
      <c r="U37" s="57">
        <f t="shared" si="20"/>
        <v>33250</v>
      </c>
      <c r="V37" s="57">
        <f t="shared" si="20"/>
        <v>0</v>
      </c>
      <c r="W37" s="57">
        <f t="shared" si="20"/>
        <v>0</v>
      </c>
    </row>
    <row r="38" spans="1:24" s="65" customFormat="1">
      <c r="A38" s="179"/>
      <c r="B38" s="181"/>
      <c r="C38" s="46">
        <v>6057</v>
      </c>
      <c r="D38" s="47" t="s">
        <v>152</v>
      </c>
      <c r="E38" s="55">
        <f>SUM(F38,N38)</f>
        <v>99750</v>
      </c>
      <c r="F38" s="55">
        <f t="shared" ref="F38:F41" si="21">SUM(G38:M38)</f>
        <v>0</v>
      </c>
      <c r="G38" s="55">
        <f>SUM(G39:G39)</f>
        <v>0</v>
      </c>
      <c r="H38" s="55">
        <f>SUM(H39:H39)</f>
        <v>0</v>
      </c>
      <c r="I38" s="55">
        <f>SUM(I39:I39)</f>
        <v>0</v>
      </c>
      <c r="J38" s="55">
        <v>0</v>
      </c>
      <c r="K38" s="55">
        <v>0</v>
      </c>
      <c r="L38" s="55">
        <f>SUM(L39:L39)</f>
        <v>0</v>
      </c>
      <c r="M38" s="55">
        <f>SUM(M39:M39)</f>
        <v>0</v>
      </c>
      <c r="N38" s="223">
        <f>SUM(N39:N39)</f>
        <v>99750</v>
      </c>
      <c r="O38" s="223">
        <f t="shared" ref="O38:W38" si="22">SUM(O39:O39)</f>
        <v>99750</v>
      </c>
      <c r="P38" s="223">
        <f t="shared" si="22"/>
        <v>99750</v>
      </c>
      <c r="Q38" s="223">
        <f t="shared" si="22"/>
        <v>0</v>
      </c>
      <c r="R38" s="45">
        <f t="shared" si="22"/>
        <v>0</v>
      </c>
      <c r="S38" s="224">
        <f t="shared" si="22"/>
        <v>0</v>
      </c>
      <c r="T38" s="223">
        <f t="shared" si="22"/>
        <v>99750</v>
      </c>
      <c r="U38" s="223">
        <f t="shared" si="22"/>
        <v>0</v>
      </c>
      <c r="V38" s="223">
        <f t="shared" si="22"/>
        <v>0</v>
      </c>
      <c r="W38" s="223">
        <f t="shared" si="22"/>
        <v>0</v>
      </c>
    </row>
    <row r="39" spans="1:24" s="65" customFormat="1" hidden="1">
      <c r="A39" s="179"/>
      <c r="B39" s="181"/>
      <c r="C39" s="46"/>
      <c r="D39" s="47" t="s">
        <v>286</v>
      </c>
      <c r="E39" s="48">
        <f>SUM(F39,N39)</f>
        <v>99750</v>
      </c>
      <c r="F39" s="207">
        <f t="shared" si="21"/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23">
        <f>SUM(O39,Q39:R39)</f>
        <v>99750</v>
      </c>
      <c r="O39" s="223">
        <v>99750</v>
      </c>
      <c r="P39" s="223">
        <v>99750</v>
      </c>
      <c r="Q39" s="225">
        <v>0</v>
      </c>
      <c r="R39" s="226">
        <v>0</v>
      </c>
      <c r="S39" s="149" t="str">
        <f t="shared" si="14"/>
        <v>TAK</v>
      </c>
      <c r="T39" s="48">
        <f>N39</f>
        <v>99750</v>
      </c>
      <c r="U39" s="48"/>
      <c r="V39" s="48"/>
      <c r="W39" s="48"/>
    </row>
    <row r="40" spans="1:24" s="65" customFormat="1">
      <c r="A40" s="179"/>
      <c r="B40" s="181"/>
      <c r="C40" s="49">
        <v>6059</v>
      </c>
      <c r="D40" s="50" t="s">
        <v>152</v>
      </c>
      <c r="E40" s="51">
        <f>SUM(F40,N40)</f>
        <v>33250</v>
      </c>
      <c r="F40" s="51">
        <f t="shared" si="21"/>
        <v>0</v>
      </c>
      <c r="G40" s="51">
        <f>SUM(G41:G41)</f>
        <v>0</v>
      </c>
      <c r="H40" s="51">
        <f>SUM(H41:H41)</f>
        <v>0</v>
      </c>
      <c r="I40" s="51">
        <f>SUM(I41:I41)</f>
        <v>0</v>
      </c>
      <c r="J40" s="51">
        <v>0</v>
      </c>
      <c r="K40" s="51">
        <v>0</v>
      </c>
      <c r="L40" s="51">
        <f>SUM(L41:L41)</f>
        <v>0</v>
      </c>
      <c r="M40" s="51">
        <f>SUM(M41:M41)</f>
        <v>0</v>
      </c>
      <c r="N40" s="227">
        <f>SUM(N41:N41)</f>
        <v>33250</v>
      </c>
      <c r="O40" s="227">
        <f t="shared" ref="O40:R40" si="23">SUM(O41:O41)</f>
        <v>33250</v>
      </c>
      <c r="P40" s="227">
        <f t="shared" si="23"/>
        <v>33250</v>
      </c>
      <c r="Q40" s="227">
        <f t="shared" si="23"/>
        <v>0</v>
      </c>
      <c r="R40" s="51">
        <f t="shared" si="23"/>
        <v>0</v>
      </c>
      <c r="S40" s="149" t="str">
        <f t="shared" si="14"/>
        <v>TAK</v>
      </c>
      <c r="T40" s="51">
        <f>SUM(T41:T41)</f>
        <v>0</v>
      </c>
      <c r="U40" s="51">
        <f>SUM(U41:U41)</f>
        <v>33250</v>
      </c>
      <c r="V40" s="51"/>
      <c r="W40" s="51">
        <f>SUM(W41:W41)</f>
        <v>0</v>
      </c>
    </row>
    <row r="41" spans="1:24" s="65" customFormat="1" hidden="1">
      <c r="A41" s="179"/>
      <c r="B41" s="181"/>
      <c r="C41" s="46"/>
      <c r="D41" s="47" t="s">
        <v>287</v>
      </c>
      <c r="E41" s="48">
        <f>SUM(F41,N41)</f>
        <v>33250</v>
      </c>
      <c r="F41" s="208">
        <f t="shared" si="21"/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23">
        <f>SUM(O41,Q41:R41)</f>
        <v>33250</v>
      </c>
      <c r="O41" s="223">
        <v>33250</v>
      </c>
      <c r="P41" s="223">
        <v>33250</v>
      </c>
      <c r="Q41" s="228">
        <v>0</v>
      </c>
      <c r="R41" s="229">
        <v>0</v>
      </c>
      <c r="S41" s="149" t="str">
        <f t="shared" si="14"/>
        <v>TAK</v>
      </c>
      <c r="T41" s="48"/>
      <c r="U41" s="48">
        <f>N41</f>
        <v>33250</v>
      </c>
      <c r="V41" s="48"/>
      <c r="W41" s="48"/>
    </row>
    <row r="42" spans="1:24" s="70" customFormat="1">
      <c r="A42" s="179"/>
      <c r="B42" s="71">
        <v>63095</v>
      </c>
      <c r="C42" s="180"/>
      <c r="D42" s="56" t="s">
        <v>139</v>
      </c>
      <c r="E42" s="57">
        <f>SUM(E43:E46,E48)</f>
        <v>191311</v>
      </c>
      <c r="F42" s="57">
        <f t="shared" ref="F42:W42" si="24">SUM(F43:F46,F48)</f>
        <v>9000</v>
      </c>
      <c r="G42" s="57">
        <f t="shared" si="24"/>
        <v>1000</v>
      </c>
      <c r="H42" s="57">
        <f t="shared" si="24"/>
        <v>8000</v>
      </c>
      <c r="I42" s="57">
        <f t="shared" si="24"/>
        <v>0</v>
      </c>
      <c r="J42" s="57">
        <f t="shared" si="24"/>
        <v>0</v>
      </c>
      <c r="K42" s="57">
        <f t="shared" si="24"/>
        <v>0</v>
      </c>
      <c r="L42" s="57">
        <f t="shared" si="24"/>
        <v>0</v>
      </c>
      <c r="M42" s="57">
        <f t="shared" si="24"/>
        <v>0</v>
      </c>
      <c r="N42" s="57">
        <f t="shared" si="24"/>
        <v>182311</v>
      </c>
      <c r="O42" s="57">
        <f t="shared" si="24"/>
        <v>182311</v>
      </c>
      <c r="P42" s="57">
        <f t="shared" si="24"/>
        <v>182311</v>
      </c>
      <c r="Q42" s="57">
        <f t="shared" si="24"/>
        <v>0</v>
      </c>
      <c r="R42" s="57">
        <f t="shared" si="24"/>
        <v>0</v>
      </c>
      <c r="S42" s="57">
        <f t="shared" si="24"/>
        <v>0</v>
      </c>
      <c r="T42" s="57">
        <f t="shared" si="24"/>
        <v>112076</v>
      </c>
      <c r="U42" s="57">
        <f t="shared" si="24"/>
        <v>70235</v>
      </c>
      <c r="V42" s="57">
        <f t="shared" si="24"/>
        <v>0</v>
      </c>
      <c r="W42" s="57">
        <f t="shared" si="24"/>
        <v>0</v>
      </c>
    </row>
    <row r="43" spans="1:24" s="70" customFormat="1">
      <c r="A43" s="179"/>
      <c r="B43" s="181"/>
      <c r="C43" s="43">
        <v>4170</v>
      </c>
      <c r="D43" s="44" t="s">
        <v>157</v>
      </c>
      <c r="E43" s="45">
        <v>1000</v>
      </c>
      <c r="F43" s="45">
        <v>1000</v>
      </c>
      <c r="G43" s="69">
        <v>1000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146">
        <v>0</v>
      </c>
      <c r="O43" s="230">
        <v>0</v>
      </c>
      <c r="P43" s="230">
        <v>0</v>
      </c>
      <c r="Q43" s="230">
        <v>0</v>
      </c>
      <c r="R43" s="230">
        <v>0</v>
      </c>
      <c r="S43" s="149" t="str">
        <f t="shared" si="14"/>
        <v>TAK</v>
      </c>
      <c r="T43" s="69">
        <v>0</v>
      </c>
      <c r="U43" s="69">
        <v>0</v>
      </c>
      <c r="V43" s="69"/>
      <c r="W43" s="69">
        <v>0</v>
      </c>
    </row>
    <row r="44" spans="1:24" s="70" customFormat="1">
      <c r="A44" s="179"/>
      <c r="B44" s="181"/>
      <c r="C44" s="46">
        <v>4210</v>
      </c>
      <c r="D44" s="47" t="s">
        <v>158</v>
      </c>
      <c r="E44" s="48">
        <v>3800</v>
      </c>
      <c r="F44" s="48">
        <v>3800</v>
      </c>
      <c r="G44" s="207">
        <v>0</v>
      </c>
      <c r="H44" s="207">
        <v>3800</v>
      </c>
      <c r="I44" s="207">
        <v>0</v>
      </c>
      <c r="J44" s="207">
        <v>0</v>
      </c>
      <c r="K44" s="207">
        <v>0</v>
      </c>
      <c r="L44" s="207">
        <v>0</v>
      </c>
      <c r="M44" s="207">
        <v>0</v>
      </c>
      <c r="N44" s="231">
        <v>0</v>
      </c>
      <c r="O44" s="225">
        <v>0</v>
      </c>
      <c r="P44" s="225">
        <v>0</v>
      </c>
      <c r="Q44" s="225">
        <v>0</v>
      </c>
      <c r="R44" s="225">
        <v>0</v>
      </c>
      <c r="S44" s="149" t="str">
        <f t="shared" si="14"/>
        <v>TAK</v>
      </c>
      <c r="T44" s="207">
        <v>0</v>
      </c>
      <c r="U44" s="207">
        <v>0</v>
      </c>
      <c r="V44" s="207"/>
      <c r="W44" s="207">
        <v>0</v>
      </c>
    </row>
    <row r="45" spans="1:24" s="70" customFormat="1">
      <c r="A45" s="179"/>
      <c r="B45" s="181"/>
      <c r="C45" s="46">
        <v>4300</v>
      </c>
      <c r="D45" s="47" t="s">
        <v>154</v>
      </c>
      <c r="E45" s="48">
        <v>4200</v>
      </c>
      <c r="F45" s="48">
        <v>4200</v>
      </c>
      <c r="G45" s="207">
        <v>0</v>
      </c>
      <c r="H45" s="207">
        <v>4200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31">
        <v>0</v>
      </c>
      <c r="O45" s="225">
        <v>0</v>
      </c>
      <c r="P45" s="225">
        <v>0</v>
      </c>
      <c r="Q45" s="225">
        <v>0</v>
      </c>
      <c r="R45" s="225">
        <v>0</v>
      </c>
      <c r="S45" s="149" t="str">
        <f t="shared" si="14"/>
        <v>TAK</v>
      </c>
      <c r="T45" s="207">
        <v>0</v>
      </c>
      <c r="U45" s="207">
        <v>0</v>
      </c>
      <c r="V45" s="207"/>
      <c r="W45" s="207">
        <v>0</v>
      </c>
      <c r="X45" s="70" t="s">
        <v>358</v>
      </c>
    </row>
    <row r="46" spans="1:24" s="65" customFormat="1">
      <c r="A46" s="179"/>
      <c r="B46" s="181"/>
      <c r="C46" s="46">
        <v>6057</v>
      </c>
      <c r="D46" s="47" t="s">
        <v>152</v>
      </c>
      <c r="E46" s="55">
        <f>SUM(E47)</f>
        <v>112076</v>
      </c>
      <c r="F46" s="55">
        <f t="shared" ref="F46:W46" si="25">SUM(F47)</f>
        <v>0</v>
      </c>
      <c r="G46" s="55">
        <f t="shared" si="25"/>
        <v>0</v>
      </c>
      <c r="H46" s="55">
        <f t="shared" si="25"/>
        <v>0</v>
      </c>
      <c r="I46" s="55">
        <f t="shared" si="25"/>
        <v>0</v>
      </c>
      <c r="J46" s="55">
        <f t="shared" si="25"/>
        <v>0</v>
      </c>
      <c r="K46" s="55">
        <f t="shared" si="25"/>
        <v>0</v>
      </c>
      <c r="L46" s="55">
        <f t="shared" si="25"/>
        <v>0</v>
      </c>
      <c r="M46" s="55">
        <f t="shared" si="25"/>
        <v>0</v>
      </c>
      <c r="N46" s="55">
        <f t="shared" si="25"/>
        <v>112076</v>
      </c>
      <c r="O46" s="55">
        <f t="shared" si="25"/>
        <v>112076</v>
      </c>
      <c r="P46" s="55">
        <f t="shared" si="25"/>
        <v>112076</v>
      </c>
      <c r="Q46" s="55">
        <f t="shared" si="25"/>
        <v>0</v>
      </c>
      <c r="R46" s="55">
        <f t="shared" si="25"/>
        <v>0</v>
      </c>
      <c r="S46" s="55">
        <f t="shared" si="25"/>
        <v>0</v>
      </c>
      <c r="T46" s="55">
        <f t="shared" si="25"/>
        <v>112076</v>
      </c>
      <c r="U46" s="55">
        <f t="shared" si="25"/>
        <v>0</v>
      </c>
      <c r="V46" s="55">
        <f t="shared" si="25"/>
        <v>0</v>
      </c>
      <c r="W46" s="55">
        <f t="shared" si="25"/>
        <v>0</v>
      </c>
    </row>
    <row r="47" spans="1:24" s="65" customFormat="1" hidden="1">
      <c r="A47" s="179"/>
      <c r="B47" s="181"/>
      <c r="C47" s="46"/>
      <c r="D47" s="47" t="s">
        <v>324</v>
      </c>
      <c r="E47" s="48">
        <f>SUM(F47,N47)</f>
        <v>112076</v>
      </c>
      <c r="F47" s="207">
        <f t="shared" ref="F47:F49" si="26">SUM(G47:M47)</f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23">
        <f>SUM(O47,Q47:R47)</f>
        <v>112076</v>
      </c>
      <c r="O47" s="225">
        <v>112076</v>
      </c>
      <c r="P47" s="225">
        <v>112076</v>
      </c>
      <c r="Q47" s="225">
        <v>0</v>
      </c>
      <c r="R47" s="225">
        <v>0</v>
      </c>
      <c r="S47" s="149" t="str">
        <f t="shared" ref="S47:S49" si="27">IF(SUM(N47,F47)=E47,"TAK","NIE")</f>
        <v>TAK</v>
      </c>
      <c r="T47" s="48">
        <f>N47</f>
        <v>112076</v>
      </c>
      <c r="U47" s="48"/>
      <c r="V47" s="48"/>
      <c r="W47" s="48"/>
    </row>
    <row r="48" spans="1:24" s="65" customFormat="1">
      <c r="A48" s="179"/>
      <c r="B48" s="181"/>
      <c r="C48" s="49">
        <v>6059</v>
      </c>
      <c r="D48" s="50" t="s">
        <v>152</v>
      </c>
      <c r="E48" s="51">
        <f>SUM(E49)</f>
        <v>70235</v>
      </c>
      <c r="F48" s="51">
        <f t="shared" ref="F48:W48" si="28">SUM(F49)</f>
        <v>0</v>
      </c>
      <c r="G48" s="51">
        <f t="shared" si="28"/>
        <v>0</v>
      </c>
      <c r="H48" s="51">
        <f t="shared" si="28"/>
        <v>0</v>
      </c>
      <c r="I48" s="51">
        <f t="shared" si="28"/>
        <v>0</v>
      </c>
      <c r="J48" s="51">
        <f t="shared" si="28"/>
        <v>0</v>
      </c>
      <c r="K48" s="51">
        <f t="shared" si="28"/>
        <v>0</v>
      </c>
      <c r="L48" s="51">
        <f t="shared" si="28"/>
        <v>0</v>
      </c>
      <c r="M48" s="51">
        <f t="shared" si="28"/>
        <v>0</v>
      </c>
      <c r="N48" s="51">
        <f t="shared" si="28"/>
        <v>70235</v>
      </c>
      <c r="O48" s="51">
        <f t="shared" si="28"/>
        <v>70235</v>
      </c>
      <c r="P48" s="51">
        <f t="shared" si="28"/>
        <v>70235</v>
      </c>
      <c r="Q48" s="51">
        <f t="shared" si="28"/>
        <v>0</v>
      </c>
      <c r="R48" s="51">
        <f t="shared" si="28"/>
        <v>0</v>
      </c>
      <c r="S48" s="51">
        <f t="shared" si="28"/>
        <v>0</v>
      </c>
      <c r="T48" s="51">
        <f t="shared" si="28"/>
        <v>0</v>
      </c>
      <c r="U48" s="51">
        <f t="shared" si="28"/>
        <v>70235</v>
      </c>
      <c r="V48" s="51">
        <f t="shared" si="28"/>
        <v>0</v>
      </c>
      <c r="W48" s="51">
        <f t="shared" si="28"/>
        <v>0</v>
      </c>
    </row>
    <row r="49" spans="1:24" s="65" customFormat="1" hidden="1">
      <c r="A49" s="179"/>
      <c r="B49" s="181"/>
      <c r="C49" s="46"/>
      <c r="D49" s="47" t="s">
        <v>324</v>
      </c>
      <c r="E49" s="48">
        <f>SUM(F49,N49)</f>
        <v>70235</v>
      </c>
      <c r="F49" s="208">
        <f t="shared" si="26"/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23">
        <f>SUM(O49,Q49:R49)</f>
        <v>70235</v>
      </c>
      <c r="O49" s="228">
        <v>70235</v>
      </c>
      <c r="P49" s="228">
        <v>70235</v>
      </c>
      <c r="Q49" s="228">
        <v>0</v>
      </c>
      <c r="R49" s="228">
        <v>0</v>
      </c>
      <c r="S49" s="149" t="str">
        <f t="shared" si="27"/>
        <v>TAK</v>
      </c>
      <c r="T49" s="48"/>
      <c r="U49" s="48">
        <f>N49</f>
        <v>70235</v>
      </c>
      <c r="V49" s="48"/>
      <c r="W49" s="48"/>
    </row>
    <row r="50" spans="1:24" s="63" customFormat="1">
      <c r="A50" s="160">
        <v>700</v>
      </c>
      <c r="B50" s="177"/>
      <c r="C50" s="178"/>
      <c r="D50" s="156" t="s">
        <v>78</v>
      </c>
      <c r="E50" s="68">
        <f>SUM(E51)</f>
        <v>288000</v>
      </c>
      <c r="F50" s="68">
        <f t="shared" ref="F50:K50" si="29">SUM(F51)</f>
        <v>128000</v>
      </c>
      <c r="G50" s="68">
        <f t="shared" si="29"/>
        <v>0</v>
      </c>
      <c r="H50" s="68">
        <f t="shared" si="29"/>
        <v>128000</v>
      </c>
      <c r="I50" s="68">
        <f t="shared" si="29"/>
        <v>0</v>
      </c>
      <c r="J50" s="68">
        <f t="shared" si="29"/>
        <v>0</v>
      </c>
      <c r="K50" s="68">
        <f t="shared" si="29"/>
        <v>0</v>
      </c>
      <c r="L50" s="68">
        <f t="shared" ref="L50:W50" si="30">SUM(L51)</f>
        <v>0</v>
      </c>
      <c r="M50" s="68">
        <f t="shared" si="30"/>
        <v>0</v>
      </c>
      <c r="N50" s="144">
        <f t="shared" si="30"/>
        <v>160000</v>
      </c>
      <c r="O50" s="144">
        <f t="shared" si="30"/>
        <v>160000</v>
      </c>
      <c r="P50" s="144">
        <f t="shared" si="30"/>
        <v>0</v>
      </c>
      <c r="Q50" s="144">
        <f t="shared" si="30"/>
        <v>0</v>
      </c>
      <c r="R50" s="144">
        <f t="shared" si="30"/>
        <v>0</v>
      </c>
      <c r="S50" s="144">
        <f t="shared" si="30"/>
        <v>0</v>
      </c>
      <c r="T50" s="144">
        <f t="shared" si="30"/>
        <v>0</v>
      </c>
      <c r="U50" s="144">
        <f t="shared" si="30"/>
        <v>0</v>
      </c>
      <c r="V50" s="144">
        <f t="shared" si="30"/>
        <v>0</v>
      </c>
      <c r="W50" s="144">
        <f t="shared" si="30"/>
        <v>0</v>
      </c>
    </row>
    <row r="51" spans="1:24" s="63" customFormat="1">
      <c r="A51" s="179"/>
      <c r="B51" s="71">
        <v>70005</v>
      </c>
      <c r="C51" s="180"/>
      <c r="D51" s="56" t="s">
        <v>79</v>
      </c>
      <c r="E51" s="57">
        <f>SUM(E52:E56,E61)</f>
        <v>288000</v>
      </c>
      <c r="F51" s="57">
        <f t="shared" ref="F51:R51" si="31">SUM(F52:F56,F61)</f>
        <v>128000</v>
      </c>
      <c r="G51" s="57">
        <f t="shared" si="31"/>
        <v>0</v>
      </c>
      <c r="H51" s="57">
        <f t="shared" si="31"/>
        <v>128000</v>
      </c>
      <c r="I51" s="57">
        <f t="shared" si="31"/>
        <v>0</v>
      </c>
      <c r="J51" s="57">
        <f t="shared" si="31"/>
        <v>0</v>
      </c>
      <c r="K51" s="57">
        <f t="shared" si="31"/>
        <v>0</v>
      </c>
      <c r="L51" s="57">
        <f t="shared" si="31"/>
        <v>0</v>
      </c>
      <c r="M51" s="57">
        <f t="shared" si="31"/>
        <v>0</v>
      </c>
      <c r="N51" s="57">
        <f t="shared" si="31"/>
        <v>160000</v>
      </c>
      <c r="O51" s="57">
        <f t="shared" si="31"/>
        <v>160000</v>
      </c>
      <c r="P51" s="57">
        <f t="shared" si="31"/>
        <v>0</v>
      </c>
      <c r="Q51" s="57">
        <f t="shared" si="31"/>
        <v>0</v>
      </c>
      <c r="R51" s="57">
        <f t="shared" si="31"/>
        <v>0</v>
      </c>
      <c r="S51" s="149" t="str">
        <f t="shared" si="14"/>
        <v>TAK</v>
      </c>
      <c r="T51" s="57">
        <f>SUM(T53:T54)</f>
        <v>0</v>
      </c>
      <c r="U51" s="57">
        <f>SUM(U53:U54)</f>
        <v>0</v>
      </c>
      <c r="V51" s="57"/>
      <c r="W51" s="57">
        <f>SUM(W53:W54)</f>
        <v>0</v>
      </c>
    </row>
    <row r="52" spans="1:24" s="63" customFormat="1">
      <c r="A52" s="179"/>
      <c r="B52" s="181"/>
      <c r="C52" s="232">
        <v>4210</v>
      </c>
      <c r="D52" s="44" t="s">
        <v>158</v>
      </c>
      <c r="E52" s="45">
        <f t="shared" ref="E52:E60" si="32">SUM(F52,N52)</f>
        <v>3000</v>
      </c>
      <c r="F52" s="45">
        <f t="shared" ref="F52:F55" si="33">SUM(G52:M52)</f>
        <v>3000</v>
      </c>
      <c r="G52" s="233">
        <v>0</v>
      </c>
      <c r="H52" s="233">
        <v>3000</v>
      </c>
      <c r="I52" s="233">
        <v>0</v>
      </c>
      <c r="J52" s="233">
        <v>0</v>
      </c>
      <c r="K52" s="233">
        <v>0</v>
      </c>
      <c r="L52" s="233">
        <v>0</v>
      </c>
      <c r="M52" s="233">
        <v>0</v>
      </c>
      <c r="N52" s="233">
        <v>0</v>
      </c>
      <c r="O52" s="234">
        <v>0</v>
      </c>
      <c r="P52" s="234">
        <v>0</v>
      </c>
      <c r="Q52" s="234">
        <v>0</v>
      </c>
      <c r="R52" s="234">
        <v>0</v>
      </c>
      <c r="S52" s="149" t="str">
        <f t="shared" si="14"/>
        <v>TAK</v>
      </c>
      <c r="T52" s="235">
        <v>0</v>
      </c>
      <c r="U52" s="235">
        <v>0</v>
      </c>
      <c r="V52" s="235"/>
      <c r="W52" s="235">
        <v>0</v>
      </c>
    </row>
    <row r="53" spans="1:24" s="63" customFormat="1">
      <c r="A53" s="179"/>
      <c r="B53" s="181"/>
      <c r="C53" s="236">
        <v>4300</v>
      </c>
      <c r="D53" s="47" t="s">
        <v>154</v>
      </c>
      <c r="E53" s="48">
        <f t="shared" si="32"/>
        <v>55000</v>
      </c>
      <c r="F53" s="48">
        <f t="shared" si="33"/>
        <v>55000</v>
      </c>
      <c r="G53" s="208">
        <v>0</v>
      </c>
      <c r="H53" s="208">
        <v>55000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14">
        <v>0</v>
      </c>
      <c r="P53" s="214">
        <v>0</v>
      </c>
      <c r="Q53" s="214">
        <v>0</v>
      </c>
      <c r="R53" s="214">
        <v>0</v>
      </c>
      <c r="S53" s="237" t="str">
        <f t="shared" si="14"/>
        <v>TAK</v>
      </c>
      <c r="T53" s="238">
        <v>0</v>
      </c>
      <c r="U53" s="238">
        <v>0</v>
      </c>
      <c r="V53" s="238"/>
      <c r="W53" s="238">
        <v>0</v>
      </c>
      <c r="X53" s="437">
        <v>20000</v>
      </c>
    </row>
    <row r="54" spans="1:24" s="63" customFormat="1">
      <c r="A54" s="179"/>
      <c r="B54" s="181"/>
      <c r="C54" s="236">
        <v>4430</v>
      </c>
      <c r="D54" s="47" t="s">
        <v>155</v>
      </c>
      <c r="E54" s="48">
        <f t="shared" si="32"/>
        <v>20000</v>
      </c>
      <c r="F54" s="48">
        <f>SUM(G54:M54)</f>
        <v>20000</v>
      </c>
      <c r="G54" s="208">
        <v>0</v>
      </c>
      <c r="H54" s="208">
        <v>20000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14">
        <v>0</v>
      </c>
      <c r="P54" s="214">
        <v>0</v>
      </c>
      <c r="Q54" s="214">
        <v>0</v>
      </c>
      <c r="R54" s="214">
        <v>0</v>
      </c>
      <c r="S54" s="149" t="str">
        <f t="shared" si="14"/>
        <v>TAK</v>
      </c>
      <c r="T54" s="207">
        <v>0</v>
      </c>
      <c r="U54" s="207">
        <v>0</v>
      </c>
      <c r="V54" s="207"/>
      <c r="W54" s="207">
        <v>0</v>
      </c>
    </row>
    <row r="55" spans="1:24" s="63" customFormat="1">
      <c r="A55" s="179"/>
      <c r="B55" s="181"/>
      <c r="C55" s="236">
        <v>4590</v>
      </c>
      <c r="D55" s="47" t="s">
        <v>312</v>
      </c>
      <c r="E55" s="48">
        <f t="shared" si="32"/>
        <v>50000</v>
      </c>
      <c r="F55" s="48">
        <f t="shared" si="33"/>
        <v>50000</v>
      </c>
      <c r="G55" s="208"/>
      <c r="H55" s="208">
        <v>50000</v>
      </c>
      <c r="I55" s="208">
        <v>0</v>
      </c>
      <c r="J55" s="208">
        <v>0</v>
      </c>
      <c r="K55" s="208">
        <v>0</v>
      </c>
      <c r="L55" s="208">
        <v>0</v>
      </c>
      <c r="M55" s="208">
        <v>0</v>
      </c>
      <c r="N55" s="208">
        <v>0</v>
      </c>
      <c r="O55" s="214">
        <v>0</v>
      </c>
      <c r="P55" s="214">
        <v>0</v>
      </c>
      <c r="Q55" s="214">
        <v>0</v>
      </c>
      <c r="R55" s="239">
        <v>0</v>
      </c>
      <c r="S55" s="149" t="str">
        <f t="shared" si="14"/>
        <v>TAK</v>
      </c>
      <c r="T55" s="240"/>
      <c r="U55" s="240"/>
      <c r="V55" s="240"/>
      <c r="W55" s="240"/>
    </row>
    <row r="56" spans="1:24" s="63" customFormat="1">
      <c r="A56" s="179"/>
      <c r="B56" s="181"/>
      <c r="C56" s="236">
        <v>6050</v>
      </c>
      <c r="D56" s="47" t="s">
        <v>152</v>
      </c>
      <c r="E56" s="48">
        <f>SUM(E57:E60)</f>
        <v>150000</v>
      </c>
      <c r="F56" s="48">
        <f t="shared" ref="F56:W56" si="34">SUM(F57:F60)</f>
        <v>0</v>
      </c>
      <c r="G56" s="48">
        <f t="shared" si="34"/>
        <v>0</v>
      </c>
      <c r="H56" s="48">
        <f t="shared" si="34"/>
        <v>0</v>
      </c>
      <c r="I56" s="48">
        <f t="shared" si="34"/>
        <v>0</v>
      </c>
      <c r="J56" s="48">
        <f t="shared" si="34"/>
        <v>0</v>
      </c>
      <c r="K56" s="48">
        <f t="shared" si="34"/>
        <v>0</v>
      </c>
      <c r="L56" s="48">
        <f t="shared" si="34"/>
        <v>0</v>
      </c>
      <c r="M56" s="48">
        <f t="shared" si="34"/>
        <v>0</v>
      </c>
      <c r="N56" s="48">
        <f t="shared" si="34"/>
        <v>150000</v>
      </c>
      <c r="O56" s="48">
        <f t="shared" si="34"/>
        <v>150000</v>
      </c>
      <c r="P56" s="48">
        <f t="shared" si="34"/>
        <v>0</v>
      </c>
      <c r="Q56" s="48">
        <f t="shared" si="34"/>
        <v>0</v>
      </c>
      <c r="R56" s="48">
        <f t="shared" si="34"/>
        <v>0</v>
      </c>
      <c r="S56" s="48">
        <f t="shared" si="34"/>
        <v>0</v>
      </c>
      <c r="T56" s="48">
        <f t="shared" si="34"/>
        <v>0</v>
      </c>
      <c r="U56" s="48">
        <f t="shared" si="34"/>
        <v>0</v>
      </c>
      <c r="V56" s="48">
        <f t="shared" si="34"/>
        <v>0</v>
      </c>
      <c r="W56" s="48">
        <f t="shared" si="34"/>
        <v>40000</v>
      </c>
    </row>
    <row r="57" spans="1:24" s="65" customFormat="1" hidden="1">
      <c r="A57" s="179"/>
      <c r="B57" s="181"/>
      <c r="C57" s="236"/>
      <c r="D57" s="47" t="s">
        <v>318</v>
      </c>
      <c r="E57" s="48">
        <f t="shared" si="32"/>
        <v>50000</v>
      </c>
      <c r="F57" s="208">
        <f>SUM(G57:M57)</f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SUM(O57:R57)</f>
        <v>50000</v>
      </c>
      <c r="O57" s="214">
        <v>50000</v>
      </c>
      <c r="P57" s="214">
        <v>0</v>
      </c>
      <c r="Q57" s="214">
        <v>0</v>
      </c>
      <c r="R57" s="214">
        <v>0</v>
      </c>
      <c r="S57" s="149" t="str">
        <f t="shared" si="14"/>
        <v>TAK</v>
      </c>
      <c r="T57" s="51"/>
      <c r="U57" s="51"/>
      <c r="V57" s="51"/>
      <c r="W57" s="51">
        <v>40000</v>
      </c>
    </row>
    <row r="58" spans="1:24" s="447" customFormat="1" hidden="1">
      <c r="A58" s="438"/>
      <c r="B58" s="439"/>
      <c r="C58" s="456"/>
      <c r="D58" s="457" t="s">
        <v>323</v>
      </c>
      <c r="E58" s="448">
        <f t="shared" si="32"/>
        <v>0</v>
      </c>
      <c r="F58" s="449">
        <f t="shared" ref="F58:F60" si="35">SUM(G58:M58)</f>
        <v>0</v>
      </c>
      <c r="G58" s="448">
        <v>0</v>
      </c>
      <c r="H58" s="448">
        <v>0</v>
      </c>
      <c r="I58" s="448">
        <v>0</v>
      </c>
      <c r="J58" s="448">
        <v>0</v>
      </c>
      <c r="K58" s="448">
        <v>0</v>
      </c>
      <c r="L58" s="448">
        <v>0</v>
      </c>
      <c r="M58" s="448">
        <v>0</v>
      </c>
      <c r="N58" s="448">
        <f>SUM(O58:R58)</f>
        <v>0</v>
      </c>
      <c r="O58" s="450">
        <v>0</v>
      </c>
      <c r="P58" s="450">
        <v>0</v>
      </c>
      <c r="Q58" s="450">
        <v>0</v>
      </c>
      <c r="R58" s="450">
        <v>0</v>
      </c>
      <c r="S58" s="446"/>
      <c r="T58" s="458"/>
      <c r="U58" s="458"/>
      <c r="V58" s="458"/>
      <c r="W58" s="458"/>
    </row>
    <row r="59" spans="1:24" s="65" customFormat="1" hidden="1">
      <c r="A59" s="179"/>
      <c r="B59" s="181"/>
      <c r="C59" s="236"/>
      <c r="D59" s="47" t="s">
        <v>322</v>
      </c>
      <c r="E59" s="48">
        <f t="shared" si="32"/>
        <v>70000</v>
      </c>
      <c r="F59" s="208">
        <f t="shared" si="35"/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SUM(O59:R59)</f>
        <v>70000</v>
      </c>
      <c r="O59" s="214">
        <v>70000</v>
      </c>
      <c r="P59" s="214">
        <v>0</v>
      </c>
      <c r="Q59" s="214">
        <v>0</v>
      </c>
      <c r="R59" s="214">
        <v>0</v>
      </c>
      <c r="S59" s="149"/>
      <c r="T59" s="166"/>
      <c r="U59" s="166"/>
      <c r="V59" s="166"/>
      <c r="W59" s="166"/>
    </row>
    <row r="60" spans="1:24" s="65" customFormat="1" hidden="1">
      <c r="A60" s="179"/>
      <c r="B60" s="181"/>
      <c r="C60" s="241"/>
      <c r="D60" s="50" t="s">
        <v>319</v>
      </c>
      <c r="E60" s="51">
        <f t="shared" si="32"/>
        <v>30000</v>
      </c>
      <c r="F60" s="208">
        <f t="shared" si="35"/>
        <v>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204"/>
      <c r="M60" s="204">
        <v>0</v>
      </c>
      <c r="N60" s="51">
        <f>SUM(O60:R60)</f>
        <v>30000</v>
      </c>
      <c r="O60" s="214">
        <v>30000</v>
      </c>
      <c r="P60" s="214">
        <v>0</v>
      </c>
      <c r="Q60" s="214">
        <v>0</v>
      </c>
      <c r="R60" s="214">
        <v>0</v>
      </c>
      <c r="S60" s="149"/>
      <c r="T60" s="166"/>
      <c r="U60" s="166"/>
      <c r="V60" s="166"/>
      <c r="W60" s="166"/>
    </row>
    <row r="61" spans="1:24" s="63" customFormat="1">
      <c r="A61" s="179"/>
      <c r="B61" s="181"/>
      <c r="C61" s="164">
        <v>6060</v>
      </c>
      <c r="D61" s="165" t="s">
        <v>333</v>
      </c>
      <c r="E61" s="166">
        <v>10000</v>
      </c>
      <c r="F61" s="51">
        <v>0</v>
      </c>
      <c r="G61" s="204">
        <v>0</v>
      </c>
      <c r="H61" s="204">
        <v>0</v>
      </c>
      <c r="I61" s="204">
        <v>0</v>
      </c>
      <c r="J61" s="204">
        <v>0</v>
      </c>
      <c r="K61" s="204">
        <v>0</v>
      </c>
      <c r="L61" s="204">
        <v>0</v>
      </c>
      <c r="M61" s="204">
        <v>0</v>
      </c>
      <c r="N61" s="204">
        <v>10000</v>
      </c>
      <c r="O61" s="242">
        <v>10000</v>
      </c>
      <c r="P61" s="243">
        <v>0</v>
      </c>
      <c r="Q61" s="243">
        <v>0</v>
      </c>
      <c r="R61" s="244">
        <v>0</v>
      </c>
      <c r="S61" s="149" t="str">
        <f t="shared" ref="S61" si="36">IF(SUM(N61,F61)=E61,"TAK","NIE")</f>
        <v>TAK</v>
      </c>
      <c r="T61" s="245"/>
      <c r="U61" s="245"/>
      <c r="V61" s="245"/>
      <c r="W61" s="245"/>
    </row>
    <row r="62" spans="1:24" s="63" customFormat="1">
      <c r="A62" s="160">
        <v>710</v>
      </c>
      <c r="B62" s="177"/>
      <c r="C62" s="178"/>
      <c r="D62" s="156" t="s">
        <v>159</v>
      </c>
      <c r="E62" s="68">
        <f>SUM(E63,E66)</f>
        <v>101000</v>
      </c>
      <c r="F62" s="68">
        <f t="shared" ref="F62:R62" si="37">SUM(F63,F66)</f>
        <v>101000</v>
      </c>
      <c r="G62" s="68">
        <f t="shared" si="37"/>
        <v>11000</v>
      </c>
      <c r="H62" s="68">
        <f t="shared" si="37"/>
        <v>90000</v>
      </c>
      <c r="I62" s="68">
        <f t="shared" si="37"/>
        <v>0</v>
      </c>
      <c r="J62" s="68">
        <f t="shared" si="37"/>
        <v>0</v>
      </c>
      <c r="K62" s="68">
        <f t="shared" si="37"/>
        <v>0</v>
      </c>
      <c r="L62" s="68">
        <f t="shared" si="37"/>
        <v>0</v>
      </c>
      <c r="M62" s="68">
        <f t="shared" si="37"/>
        <v>0</v>
      </c>
      <c r="N62" s="68">
        <f t="shared" si="37"/>
        <v>0</v>
      </c>
      <c r="O62" s="68">
        <f t="shared" si="37"/>
        <v>0</v>
      </c>
      <c r="P62" s="68">
        <f t="shared" si="37"/>
        <v>0</v>
      </c>
      <c r="Q62" s="68">
        <f t="shared" si="37"/>
        <v>0</v>
      </c>
      <c r="R62" s="68">
        <f t="shared" si="37"/>
        <v>0</v>
      </c>
      <c r="S62" s="149" t="str">
        <f t="shared" si="14"/>
        <v>TAK</v>
      </c>
      <c r="T62" s="68">
        <f>SUM(T63,T66)</f>
        <v>0</v>
      </c>
      <c r="U62" s="68">
        <f>SUM(U63,U66)</f>
        <v>0</v>
      </c>
      <c r="V62" s="68"/>
      <c r="W62" s="68">
        <f>SUM(W63,W66)</f>
        <v>0</v>
      </c>
    </row>
    <row r="63" spans="1:24" s="63" customFormat="1">
      <c r="A63" s="179"/>
      <c r="B63" s="71">
        <v>71004</v>
      </c>
      <c r="C63" s="180"/>
      <c r="D63" s="56" t="s">
        <v>160</v>
      </c>
      <c r="E63" s="57">
        <f>SUM(E64:E65)</f>
        <v>101000</v>
      </c>
      <c r="F63" s="57">
        <f t="shared" ref="F63:R63" si="38">SUM(F64:F65)</f>
        <v>101000</v>
      </c>
      <c r="G63" s="57">
        <f t="shared" si="38"/>
        <v>11000</v>
      </c>
      <c r="H63" s="57">
        <f t="shared" si="38"/>
        <v>90000</v>
      </c>
      <c r="I63" s="57">
        <f t="shared" si="38"/>
        <v>0</v>
      </c>
      <c r="J63" s="57">
        <f t="shared" si="38"/>
        <v>0</v>
      </c>
      <c r="K63" s="57">
        <f t="shared" si="38"/>
        <v>0</v>
      </c>
      <c r="L63" s="57">
        <f t="shared" si="38"/>
        <v>0</v>
      </c>
      <c r="M63" s="57">
        <f t="shared" si="38"/>
        <v>0</v>
      </c>
      <c r="N63" s="57">
        <f t="shared" si="38"/>
        <v>0</v>
      </c>
      <c r="O63" s="57">
        <f t="shared" si="38"/>
        <v>0</v>
      </c>
      <c r="P63" s="57">
        <f t="shared" si="38"/>
        <v>0</v>
      </c>
      <c r="Q63" s="57">
        <f t="shared" si="38"/>
        <v>0</v>
      </c>
      <c r="R63" s="57">
        <f t="shared" si="38"/>
        <v>0</v>
      </c>
      <c r="S63" s="149" t="str">
        <f t="shared" si="14"/>
        <v>TAK</v>
      </c>
      <c r="T63" s="57">
        <f>SUM(T64:T65)</f>
        <v>0</v>
      </c>
      <c r="U63" s="57">
        <f>SUM(U64:U65)</f>
        <v>0</v>
      </c>
      <c r="V63" s="57"/>
      <c r="W63" s="57">
        <f>SUM(W64:W65)</f>
        <v>0</v>
      </c>
    </row>
    <row r="64" spans="1:24" s="63" customFormat="1">
      <c r="A64" s="179"/>
      <c r="B64" s="181"/>
      <c r="C64" s="46">
        <v>4170</v>
      </c>
      <c r="D64" s="47" t="s">
        <v>157</v>
      </c>
      <c r="E64" s="48">
        <f>SUM(F64,N64)</f>
        <v>11000</v>
      </c>
      <c r="F64" s="48">
        <f t="shared" ref="F64:F65" si="39">SUM(G64:M64)</f>
        <v>11000</v>
      </c>
      <c r="G64" s="48">
        <v>11000</v>
      </c>
      <c r="H64" s="207">
        <v>0</v>
      </c>
      <c r="I64" s="207">
        <v>0</v>
      </c>
      <c r="J64" s="207">
        <v>0</v>
      </c>
      <c r="K64" s="207">
        <v>0</v>
      </c>
      <c r="L64" s="207">
        <v>0</v>
      </c>
      <c r="M64" s="207">
        <v>0</v>
      </c>
      <c r="N64" s="231">
        <f t="shared" ref="N64:N65" si="40">SUM(O64,Q64:R64)</f>
        <v>0</v>
      </c>
      <c r="O64" s="203">
        <v>0</v>
      </c>
      <c r="P64" s="203">
        <v>0</v>
      </c>
      <c r="Q64" s="203">
        <v>0</v>
      </c>
      <c r="R64" s="203">
        <v>0</v>
      </c>
      <c r="S64" s="149" t="str">
        <f t="shared" ref="S64:S88" si="41">IF(SUM(N64,F64)=E64,"TAK","NIE")</f>
        <v>TAK</v>
      </c>
      <c r="T64" s="207">
        <v>0</v>
      </c>
      <c r="U64" s="207">
        <v>0</v>
      </c>
      <c r="V64" s="207"/>
      <c r="W64" s="207">
        <v>0</v>
      </c>
    </row>
    <row r="65" spans="1:23" s="63" customFormat="1">
      <c r="A65" s="179"/>
      <c r="B65" s="181"/>
      <c r="C65" s="49">
        <v>4300</v>
      </c>
      <c r="D65" s="50" t="s">
        <v>154</v>
      </c>
      <c r="E65" s="51">
        <f>SUM(F65,N65)</f>
        <v>90000</v>
      </c>
      <c r="F65" s="51">
        <f t="shared" si="39"/>
        <v>90000</v>
      </c>
      <c r="G65" s="235">
        <v>0</v>
      </c>
      <c r="H65" s="235">
        <v>90000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46">
        <f t="shared" si="40"/>
        <v>0</v>
      </c>
      <c r="O65" s="247">
        <v>0</v>
      </c>
      <c r="P65" s="247">
        <v>0</v>
      </c>
      <c r="Q65" s="247">
        <v>0</v>
      </c>
      <c r="R65" s="247">
        <v>0</v>
      </c>
      <c r="S65" s="149" t="str">
        <f t="shared" si="41"/>
        <v>TAK</v>
      </c>
      <c r="T65" s="248">
        <v>0</v>
      </c>
      <c r="U65" s="248">
        <v>0</v>
      </c>
      <c r="V65" s="248"/>
      <c r="W65" s="248">
        <v>0</v>
      </c>
    </row>
    <row r="66" spans="1:23" s="463" customFormat="1" hidden="1">
      <c r="A66" s="438"/>
      <c r="B66" s="459">
        <v>71035</v>
      </c>
      <c r="C66" s="460"/>
      <c r="D66" s="461" t="s">
        <v>230</v>
      </c>
      <c r="E66" s="462">
        <f>SUM(E67)</f>
        <v>0</v>
      </c>
      <c r="F66" s="462">
        <f t="shared" ref="F66:W66" si="42">SUM(F67)</f>
        <v>0</v>
      </c>
      <c r="G66" s="462">
        <f t="shared" si="42"/>
        <v>0</v>
      </c>
      <c r="H66" s="462">
        <f t="shared" si="42"/>
        <v>0</v>
      </c>
      <c r="I66" s="462">
        <f t="shared" si="42"/>
        <v>0</v>
      </c>
      <c r="J66" s="462">
        <f t="shared" si="42"/>
        <v>0</v>
      </c>
      <c r="K66" s="462">
        <f t="shared" si="42"/>
        <v>0</v>
      </c>
      <c r="L66" s="462">
        <f t="shared" si="42"/>
        <v>0</v>
      </c>
      <c r="M66" s="462">
        <f t="shared" si="42"/>
        <v>0</v>
      </c>
      <c r="N66" s="462">
        <f t="shared" si="42"/>
        <v>0</v>
      </c>
      <c r="O66" s="462">
        <f t="shared" si="42"/>
        <v>0</v>
      </c>
      <c r="P66" s="462">
        <f t="shared" si="42"/>
        <v>0</v>
      </c>
      <c r="Q66" s="462">
        <f t="shared" si="42"/>
        <v>0</v>
      </c>
      <c r="R66" s="462">
        <f t="shared" si="42"/>
        <v>0</v>
      </c>
      <c r="S66" s="462">
        <f t="shared" si="42"/>
        <v>0</v>
      </c>
      <c r="T66" s="462">
        <f t="shared" si="42"/>
        <v>0</v>
      </c>
      <c r="U66" s="462">
        <f t="shared" si="42"/>
        <v>0</v>
      </c>
      <c r="V66" s="462">
        <f t="shared" si="42"/>
        <v>0</v>
      </c>
      <c r="W66" s="462">
        <f t="shared" si="42"/>
        <v>0</v>
      </c>
    </row>
    <row r="67" spans="1:23" s="463" customFormat="1" hidden="1">
      <c r="A67" s="438"/>
      <c r="B67" s="439"/>
      <c r="C67" s="464">
        <v>6050</v>
      </c>
      <c r="D67" s="457" t="s">
        <v>152</v>
      </c>
      <c r="E67" s="448">
        <f>SUM(F67,N67)</f>
        <v>0</v>
      </c>
      <c r="F67" s="448">
        <v>0</v>
      </c>
      <c r="G67" s="465">
        <v>0</v>
      </c>
      <c r="H67" s="465">
        <v>0</v>
      </c>
      <c r="I67" s="465">
        <v>0</v>
      </c>
      <c r="J67" s="465">
        <v>0</v>
      </c>
      <c r="K67" s="465">
        <v>0</v>
      </c>
      <c r="L67" s="465">
        <v>0</v>
      </c>
      <c r="M67" s="465">
        <v>0</v>
      </c>
      <c r="N67" s="466">
        <f>SUM(O67,Q67:R67)</f>
        <v>0</v>
      </c>
      <c r="O67" s="467">
        <v>0</v>
      </c>
      <c r="P67" s="467">
        <v>0</v>
      </c>
      <c r="Q67" s="467">
        <v>0</v>
      </c>
      <c r="R67" s="467">
        <v>0</v>
      </c>
      <c r="S67" s="446" t="str">
        <f t="shared" si="41"/>
        <v>TAK</v>
      </c>
      <c r="T67" s="465">
        <v>0</v>
      </c>
      <c r="U67" s="465">
        <v>0</v>
      </c>
      <c r="V67" s="465"/>
      <c r="W67" s="465">
        <v>0</v>
      </c>
    </row>
    <row r="68" spans="1:23" s="63" customFormat="1">
      <c r="A68" s="160">
        <v>750</v>
      </c>
      <c r="B68" s="177"/>
      <c r="C68" s="178"/>
      <c r="D68" s="156" t="s">
        <v>83</v>
      </c>
      <c r="E68" s="68">
        <f t="shared" ref="E68:W68" si="43">SUM(E69,E76,E82,E87,E118,E121)</f>
        <v>3540675</v>
      </c>
      <c r="F68" s="68">
        <f t="shared" si="43"/>
        <v>2354021</v>
      </c>
      <c r="G68" s="68">
        <f t="shared" si="43"/>
        <v>1335380</v>
      </c>
      <c r="H68" s="68">
        <f t="shared" si="43"/>
        <v>952541</v>
      </c>
      <c r="I68" s="68">
        <f t="shared" si="43"/>
        <v>0</v>
      </c>
      <c r="J68" s="68">
        <f t="shared" si="43"/>
        <v>66100</v>
      </c>
      <c r="K68" s="68">
        <f t="shared" si="43"/>
        <v>0</v>
      </c>
      <c r="L68" s="68">
        <f t="shared" si="43"/>
        <v>0</v>
      </c>
      <c r="M68" s="68">
        <f t="shared" si="43"/>
        <v>0</v>
      </c>
      <c r="N68" s="144">
        <f t="shared" si="43"/>
        <v>1186654</v>
      </c>
      <c r="O68" s="144">
        <f t="shared" si="43"/>
        <v>1186654</v>
      </c>
      <c r="P68" s="144">
        <f t="shared" si="43"/>
        <v>1173820</v>
      </c>
      <c r="Q68" s="144">
        <f t="shared" si="43"/>
        <v>0</v>
      </c>
      <c r="R68" s="144">
        <f t="shared" si="43"/>
        <v>0</v>
      </c>
      <c r="S68" s="144">
        <f t="shared" si="43"/>
        <v>0</v>
      </c>
      <c r="T68" s="144">
        <f t="shared" si="43"/>
        <v>0</v>
      </c>
      <c r="U68" s="144">
        <f t="shared" si="43"/>
        <v>0</v>
      </c>
      <c r="V68" s="144">
        <f t="shared" si="43"/>
        <v>0</v>
      </c>
      <c r="W68" s="144">
        <f t="shared" si="43"/>
        <v>60000</v>
      </c>
    </row>
    <row r="69" spans="1:23" s="63" customFormat="1">
      <c r="A69" s="179"/>
      <c r="B69" s="71">
        <v>75011</v>
      </c>
      <c r="C69" s="180"/>
      <c r="D69" s="56" t="s">
        <v>84</v>
      </c>
      <c r="E69" s="57">
        <f>SUM(E70:E75)</f>
        <v>68500</v>
      </c>
      <c r="F69" s="57">
        <f t="shared" ref="F69:R69" si="44">SUM(F70:F75)</f>
        <v>68500</v>
      </c>
      <c r="G69" s="57">
        <f t="shared" si="44"/>
        <v>64725</v>
      </c>
      <c r="H69" s="57">
        <f t="shared" si="44"/>
        <v>3775</v>
      </c>
      <c r="I69" s="57">
        <f t="shared" si="44"/>
        <v>0</v>
      </c>
      <c r="J69" s="57">
        <f t="shared" si="44"/>
        <v>0</v>
      </c>
      <c r="K69" s="57">
        <f t="shared" si="44"/>
        <v>0</v>
      </c>
      <c r="L69" s="57">
        <f t="shared" si="44"/>
        <v>0</v>
      </c>
      <c r="M69" s="57">
        <f t="shared" si="44"/>
        <v>0</v>
      </c>
      <c r="N69" s="57">
        <f t="shared" si="44"/>
        <v>0</v>
      </c>
      <c r="O69" s="57">
        <f t="shared" si="44"/>
        <v>0</v>
      </c>
      <c r="P69" s="57">
        <f t="shared" si="44"/>
        <v>0</v>
      </c>
      <c r="Q69" s="57">
        <f t="shared" si="44"/>
        <v>0</v>
      </c>
      <c r="R69" s="57">
        <f t="shared" si="44"/>
        <v>0</v>
      </c>
      <c r="S69" s="149" t="str">
        <f t="shared" si="41"/>
        <v>TAK</v>
      </c>
      <c r="T69" s="57">
        <f>SUM(T70:T75)</f>
        <v>0</v>
      </c>
      <c r="U69" s="57">
        <f>SUM(U70:U75)</f>
        <v>0</v>
      </c>
      <c r="V69" s="57"/>
      <c r="W69" s="57">
        <f>SUM(W70:W75)</f>
        <v>0</v>
      </c>
    </row>
    <row r="70" spans="1:23" s="63" customFormat="1">
      <c r="A70" s="179"/>
      <c r="B70" s="181"/>
      <c r="C70" s="43">
        <v>4010</v>
      </c>
      <c r="D70" s="44" t="s">
        <v>163</v>
      </c>
      <c r="E70" s="45">
        <f>SUM(F70,N70)</f>
        <v>50978</v>
      </c>
      <c r="F70" s="45">
        <f>SUM(G70:M70)</f>
        <v>50978</v>
      </c>
      <c r="G70" s="45">
        <v>50978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146">
        <f>SUM(O70,Q70:R70)</f>
        <v>0</v>
      </c>
      <c r="O70" s="230">
        <v>0</v>
      </c>
      <c r="P70" s="230">
        <v>0</v>
      </c>
      <c r="Q70" s="230">
        <v>0</v>
      </c>
      <c r="R70" s="230">
        <v>0</v>
      </c>
      <c r="S70" s="149" t="str">
        <f t="shared" si="41"/>
        <v>TAK</v>
      </c>
      <c r="T70" s="69">
        <v>0</v>
      </c>
      <c r="U70" s="69">
        <v>0</v>
      </c>
      <c r="V70" s="69"/>
      <c r="W70" s="69">
        <v>0</v>
      </c>
    </row>
    <row r="71" spans="1:23" s="63" customFormat="1">
      <c r="A71" s="179"/>
      <c r="B71" s="181"/>
      <c r="C71" s="46">
        <v>4040</v>
      </c>
      <c r="D71" s="47" t="s">
        <v>164</v>
      </c>
      <c r="E71" s="48">
        <f t="shared" ref="E71:E75" si="45">SUM(F71,N71)</f>
        <v>4084</v>
      </c>
      <c r="F71" s="48">
        <f t="shared" ref="F71:F75" si="46">SUM(G71:M71)</f>
        <v>4084</v>
      </c>
      <c r="G71" s="48">
        <v>4084</v>
      </c>
      <c r="H71" s="207">
        <v>0</v>
      </c>
      <c r="I71" s="207">
        <v>0</v>
      </c>
      <c r="J71" s="207">
        <v>0</v>
      </c>
      <c r="K71" s="207">
        <v>0</v>
      </c>
      <c r="L71" s="207">
        <v>0</v>
      </c>
      <c r="M71" s="207">
        <v>0</v>
      </c>
      <c r="N71" s="231">
        <f t="shared" ref="N71:N75" si="47">SUM(O71,Q71:R71)</f>
        <v>0</v>
      </c>
      <c r="O71" s="225">
        <v>0</v>
      </c>
      <c r="P71" s="225">
        <v>0</v>
      </c>
      <c r="Q71" s="225">
        <v>0</v>
      </c>
      <c r="R71" s="225">
        <v>0</v>
      </c>
      <c r="S71" s="149" t="str">
        <f t="shared" si="41"/>
        <v>TAK</v>
      </c>
      <c r="T71" s="207">
        <v>0</v>
      </c>
      <c r="U71" s="207">
        <v>0</v>
      </c>
      <c r="V71" s="207"/>
      <c r="W71" s="207">
        <v>0</v>
      </c>
    </row>
    <row r="72" spans="1:23" s="63" customFormat="1">
      <c r="A72" s="179"/>
      <c r="B72" s="181"/>
      <c r="C72" s="46">
        <v>4110</v>
      </c>
      <c r="D72" s="47" t="s">
        <v>161</v>
      </c>
      <c r="E72" s="48">
        <f t="shared" si="45"/>
        <v>8314</v>
      </c>
      <c r="F72" s="48">
        <f t="shared" si="46"/>
        <v>8314</v>
      </c>
      <c r="G72" s="207">
        <v>8314</v>
      </c>
      <c r="H72" s="48">
        <v>0</v>
      </c>
      <c r="I72" s="207">
        <v>0</v>
      </c>
      <c r="J72" s="207">
        <v>0</v>
      </c>
      <c r="K72" s="207">
        <v>0</v>
      </c>
      <c r="L72" s="207">
        <v>0</v>
      </c>
      <c r="M72" s="207">
        <v>0</v>
      </c>
      <c r="N72" s="231">
        <f t="shared" si="47"/>
        <v>0</v>
      </c>
      <c r="O72" s="225">
        <v>0</v>
      </c>
      <c r="P72" s="225">
        <v>0</v>
      </c>
      <c r="Q72" s="225">
        <v>0</v>
      </c>
      <c r="R72" s="225">
        <v>0</v>
      </c>
      <c r="S72" s="149" t="str">
        <f t="shared" si="41"/>
        <v>TAK</v>
      </c>
      <c r="T72" s="207">
        <v>0</v>
      </c>
      <c r="U72" s="207">
        <v>0</v>
      </c>
      <c r="V72" s="207"/>
      <c r="W72" s="207">
        <v>0</v>
      </c>
    </row>
    <row r="73" spans="1:23" s="63" customFormat="1">
      <c r="A73" s="179"/>
      <c r="B73" s="181"/>
      <c r="C73" s="46">
        <v>4120</v>
      </c>
      <c r="D73" s="47" t="s">
        <v>162</v>
      </c>
      <c r="E73" s="48">
        <f t="shared" si="45"/>
        <v>1349</v>
      </c>
      <c r="F73" s="48">
        <f t="shared" si="46"/>
        <v>1349</v>
      </c>
      <c r="G73" s="207">
        <v>1349</v>
      </c>
      <c r="H73" s="48">
        <v>0</v>
      </c>
      <c r="I73" s="207">
        <v>0</v>
      </c>
      <c r="J73" s="207">
        <v>0</v>
      </c>
      <c r="K73" s="207">
        <v>0</v>
      </c>
      <c r="L73" s="207">
        <v>0</v>
      </c>
      <c r="M73" s="207">
        <v>0</v>
      </c>
      <c r="N73" s="231">
        <f t="shared" si="47"/>
        <v>0</v>
      </c>
      <c r="O73" s="225">
        <v>0</v>
      </c>
      <c r="P73" s="225">
        <v>0</v>
      </c>
      <c r="Q73" s="225">
        <v>0</v>
      </c>
      <c r="R73" s="225">
        <v>0</v>
      </c>
      <c r="S73" s="149" t="str">
        <f t="shared" si="41"/>
        <v>TAK</v>
      </c>
      <c r="T73" s="207">
        <v>0</v>
      </c>
      <c r="U73" s="207">
        <v>0</v>
      </c>
      <c r="V73" s="207"/>
      <c r="W73" s="207">
        <v>0</v>
      </c>
    </row>
    <row r="74" spans="1:23" s="63" customFormat="1">
      <c r="A74" s="179"/>
      <c r="B74" s="181"/>
      <c r="C74" s="46">
        <v>4300</v>
      </c>
      <c r="D74" s="47" t="s">
        <v>154</v>
      </c>
      <c r="E74" s="48">
        <f t="shared" si="45"/>
        <v>2675</v>
      </c>
      <c r="F74" s="48">
        <f t="shared" si="46"/>
        <v>2675</v>
      </c>
      <c r="G74" s="207">
        <v>0</v>
      </c>
      <c r="H74" s="207">
        <v>2675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31">
        <f t="shared" si="47"/>
        <v>0</v>
      </c>
      <c r="O74" s="225">
        <v>0</v>
      </c>
      <c r="P74" s="225">
        <v>0</v>
      </c>
      <c r="Q74" s="225">
        <v>0</v>
      </c>
      <c r="R74" s="225">
        <v>0</v>
      </c>
      <c r="S74" s="149" t="str">
        <f t="shared" si="41"/>
        <v>TAK</v>
      </c>
      <c r="T74" s="207">
        <v>0</v>
      </c>
      <c r="U74" s="207">
        <v>0</v>
      </c>
      <c r="V74" s="207"/>
      <c r="W74" s="207">
        <v>0</v>
      </c>
    </row>
    <row r="75" spans="1:23" s="63" customFormat="1">
      <c r="A75" s="179"/>
      <c r="B75" s="181"/>
      <c r="C75" s="46">
        <v>4440</v>
      </c>
      <c r="D75" s="47" t="s">
        <v>167</v>
      </c>
      <c r="E75" s="48">
        <f t="shared" si="45"/>
        <v>1100</v>
      </c>
      <c r="F75" s="48">
        <f t="shared" si="46"/>
        <v>1100</v>
      </c>
      <c r="G75" s="207">
        <v>0</v>
      </c>
      <c r="H75" s="48">
        <v>1100</v>
      </c>
      <c r="I75" s="207">
        <v>0</v>
      </c>
      <c r="J75" s="207">
        <v>0</v>
      </c>
      <c r="K75" s="207">
        <v>0</v>
      </c>
      <c r="L75" s="207">
        <v>0</v>
      </c>
      <c r="M75" s="207">
        <v>0</v>
      </c>
      <c r="N75" s="231">
        <f t="shared" si="47"/>
        <v>0</v>
      </c>
      <c r="O75" s="228">
        <v>0</v>
      </c>
      <c r="P75" s="228">
        <v>0</v>
      </c>
      <c r="Q75" s="228">
        <v>0</v>
      </c>
      <c r="R75" s="228">
        <v>0</v>
      </c>
      <c r="S75" s="149" t="str">
        <f t="shared" si="41"/>
        <v>TAK</v>
      </c>
      <c r="T75" s="207">
        <v>0</v>
      </c>
      <c r="U75" s="207">
        <v>0</v>
      </c>
      <c r="V75" s="207"/>
      <c r="W75" s="207">
        <v>0</v>
      </c>
    </row>
    <row r="76" spans="1:23" s="63" customFormat="1">
      <c r="A76" s="179"/>
      <c r="B76" s="71">
        <v>75020</v>
      </c>
      <c r="C76" s="180"/>
      <c r="D76" s="56" t="s">
        <v>85</v>
      </c>
      <c r="E76" s="57">
        <f t="shared" ref="E76:R76" si="48">SUM(E77:E81)</f>
        <v>8800</v>
      </c>
      <c r="F76" s="57">
        <f t="shared" si="48"/>
        <v>8800</v>
      </c>
      <c r="G76" s="57">
        <f t="shared" si="48"/>
        <v>5434</v>
      </c>
      <c r="H76" s="57">
        <f t="shared" si="48"/>
        <v>3366</v>
      </c>
      <c r="I76" s="57">
        <f t="shared" si="48"/>
        <v>0</v>
      </c>
      <c r="J76" s="57">
        <f t="shared" si="48"/>
        <v>0</v>
      </c>
      <c r="K76" s="57">
        <f t="shared" si="48"/>
        <v>0</v>
      </c>
      <c r="L76" s="57">
        <f t="shared" si="48"/>
        <v>0</v>
      </c>
      <c r="M76" s="57">
        <f t="shared" si="48"/>
        <v>0</v>
      </c>
      <c r="N76" s="57">
        <f t="shared" si="48"/>
        <v>0</v>
      </c>
      <c r="O76" s="57">
        <f t="shared" si="48"/>
        <v>0</v>
      </c>
      <c r="P76" s="57">
        <f t="shared" si="48"/>
        <v>0</v>
      </c>
      <c r="Q76" s="57">
        <f t="shared" si="48"/>
        <v>0</v>
      </c>
      <c r="R76" s="57">
        <f t="shared" si="48"/>
        <v>0</v>
      </c>
      <c r="S76" s="149" t="str">
        <f t="shared" si="41"/>
        <v>TAK</v>
      </c>
      <c r="T76" s="57">
        <f>SUM(T77:T81)</f>
        <v>0</v>
      </c>
      <c r="U76" s="57">
        <f>SUM(U77:U81)</f>
        <v>0</v>
      </c>
      <c r="V76" s="57"/>
      <c r="W76" s="57">
        <f>SUM(W77:W81)</f>
        <v>0</v>
      </c>
    </row>
    <row r="77" spans="1:23" s="63" customFormat="1">
      <c r="A77" s="179"/>
      <c r="B77" s="181"/>
      <c r="C77" s="43">
        <v>4010</v>
      </c>
      <c r="D77" s="44" t="s">
        <v>163</v>
      </c>
      <c r="E77" s="45">
        <v>4620</v>
      </c>
      <c r="F77" s="45">
        <v>4620</v>
      </c>
      <c r="G77" s="45">
        <v>4620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146">
        <v>0</v>
      </c>
      <c r="O77" s="230">
        <v>0</v>
      </c>
      <c r="P77" s="230">
        <v>0</v>
      </c>
      <c r="Q77" s="230">
        <v>0</v>
      </c>
      <c r="R77" s="230">
        <v>0</v>
      </c>
      <c r="S77" s="149" t="str">
        <f t="shared" si="41"/>
        <v>TAK</v>
      </c>
      <c r="T77" s="69">
        <v>0</v>
      </c>
      <c r="U77" s="69">
        <v>0</v>
      </c>
      <c r="V77" s="69"/>
      <c r="W77" s="69">
        <v>0</v>
      </c>
    </row>
    <row r="78" spans="1:23" s="63" customFormat="1">
      <c r="A78" s="179"/>
      <c r="B78" s="181"/>
      <c r="C78" s="46">
        <v>4110</v>
      </c>
      <c r="D78" s="47" t="s">
        <v>161</v>
      </c>
      <c r="E78" s="48">
        <v>700</v>
      </c>
      <c r="F78" s="48">
        <v>700</v>
      </c>
      <c r="G78" s="207">
        <v>700</v>
      </c>
      <c r="H78" s="48">
        <v>0</v>
      </c>
      <c r="I78" s="207">
        <v>0</v>
      </c>
      <c r="J78" s="207">
        <v>0</v>
      </c>
      <c r="K78" s="207">
        <v>0</v>
      </c>
      <c r="L78" s="207">
        <v>0</v>
      </c>
      <c r="M78" s="207">
        <v>0</v>
      </c>
      <c r="N78" s="231">
        <v>0</v>
      </c>
      <c r="O78" s="225">
        <v>0</v>
      </c>
      <c r="P78" s="225">
        <v>0</v>
      </c>
      <c r="Q78" s="225">
        <v>0</v>
      </c>
      <c r="R78" s="225">
        <v>0</v>
      </c>
      <c r="S78" s="149" t="str">
        <f t="shared" si="41"/>
        <v>TAK</v>
      </c>
      <c r="T78" s="207">
        <v>0</v>
      </c>
      <c r="U78" s="207">
        <v>0</v>
      </c>
      <c r="V78" s="207"/>
      <c r="W78" s="207">
        <v>0</v>
      </c>
    </row>
    <row r="79" spans="1:23" s="63" customFormat="1">
      <c r="A79" s="179"/>
      <c r="B79" s="181"/>
      <c r="C79" s="46">
        <v>4120</v>
      </c>
      <c r="D79" s="47" t="s">
        <v>162</v>
      </c>
      <c r="E79" s="48">
        <v>114</v>
      </c>
      <c r="F79" s="48">
        <v>114</v>
      </c>
      <c r="G79" s="207">
        <v>114</v>
      </c>
      <c r="H79" s="48">
        <v>0</v>
      </c>
      <c r="I79" s="207">
        <v>0</v>
      </c>
      <c r="J79" s="207">
        <v>0</v>
      </c>
      <c r="K79" s="207">
        <v>0</v>
      </c>
      <c r="L79" s="207">
        <v>0</v>
      </c>
      <c r="M79" s="207">
        <v>0</v>
      </c>
      <c r="N79" s="231">
        <v>0</v>
      </c>
      <c r="O79" s="225">
        <v>0</v>
      </c>
      <c r="P79" s="225">
        <v>0</v>
      </c>
      <c r="Q79" s="225">
        <v>0</v>
      </c>
      <c r="R79" s="225">
        <v>0</v>
      </c>
      <c r="S79" s="149" t="str">
        <f t="shared" si="41"/>
        <v>TAK</v>
      </c>
      <c r="T79" s="207">
        <v>0</v>
      </c>
      <c r="U79" s="207">
        <v>0</v>
      </c>
      <c r="V79" s="207"/>
      <c r="W79" s="207">
        <v>0</v>
      </c>
    </row>
    <row r="80" spans="1:23" s="63" customFormat="1">
      <c r="A80" s="179"/>
      <c r="B80" s="181"/>
      <c r="C80" s="46">
        <v>4210</v>
      </c>
      <c r="D80" s="47" t="s">
        <v>158</v>
      </c>
      <c r="E80" s="48">
        <v>1396</v>
      </c>
      <c r="F80" s="48">
        <v>1396</v>
      </c>
      <c r="G80" s="207">
        <v>0</v>
      </c>
      <c r="H80" s="207">
        <v>1396</v>
      </c>
      <c r="I80" s="207">
        <v>0</v>
      </c>
      <c r="J80" s="207">
        <v>0</v>
      </c>
      <c r="K80" s="207">
        <v>0</v>
      </c>
      <c r="L80" s="207">
        <v>0</v>
      </c>
      <c r="M80" s="207">
        <v>0</v>
      </c>
      <c r="N80" s="231">
        <v>0</v>
      </c>
      <c r="O80" s="225">
        <v>0</v>
      </c>
      <c r="P80" s="225">
        <v>0</v>
      </c>
      <c r="Q80" s="225">
        <v>0</v>
      </c>
      <c r="R80" s="225">
        <v>0</v>
      </c>
      <c r="S80" s="149" t="str">
        <f t="shared" si="41"/>
        <v>TAK</v>
      </c>
      <c r="T80" s="207">
        <v>0</v>
      </c>
      <c r="U80" s="207">
        <v>0</v>
      </c>
      <c r="V80" s="207"/>
      <c r="W80" s="207">
        <v>0</v>
      </c>
    </row>
    <row r="81" spans="1:24" s="63" customFormat="1">
      <c r="A81" s="179"/>
      <c r="B81" s="181"/>
      <c r="C81" s="49">
        <v>4300</v>
      </c>
      <c r="D81" s="50" t="s">
        <v>154</v>
      </c>
      <c r="E81" s="51">
        <v>1970</v>
      </c>
      <c r="F81" s="51">
        <v>1970</v>
      </c>
      <c r="G81" s="235">
        <v>0</v>
      </c>
      <c r="H81" s="235">
        <v>1970</v>
      </c>
      <c r="I81" s="235">
        <v>0</v>
      </c>
      <c r="J81" s="235">
        <v>0</v>
      </c>
      <c r="K81" s="235">
        <v>0</v>
      </c>
      <c r="L81" s="235">
        <v>0</v>
      </c>
      <c r="M81" s="235">
        <v>0</v>
      </c>
      <c r="N81" s="246">
        <v>0</v>
      </c>
      <c r="O81" s="225">
        <v>0</v>
      </c>
      <c r="P81" s="225">
        <v>0</v>
      </c>
      <c r="Q81" s="225">
        <v>0</v>
      </c>
      <c r="R81" s="225">
        <v>0</v>
      </c>
      <c r="S81" s="149" t="str">
        <f t="shared" si="41"/>
        <v>TAK</v>
      </c>
      <c r="T81" s="235">
        <v>0</v>
      </c>
      <c r="U81" s="235">
        <v>0</v>
      </c>
      <c r="V81" s="235"/>
      <c r="W81" s="235">
        <v>0</v>
      </c>
    </row>
    <row r="82" spans="1:24" s="63" customFormat="1">
      <c r="A82" s="179"/>
      <c r="B82" s="71">
        <v>75022</v>
      </c>
      <c r="C82" s="180"/>
      <c r="D82" s="56" t="s">
        <v>170</v>
      </c>
      <c r="E82" s="57">
        <f>SUM(E83:E86)</f>
        <v>69500</v>
      </c>
      <c r="F82" s="57">
        <f t="shared" ref="F82:R82" si="49">SUM(F83:F86)</f>
        <v>69500</v>
      </c>
      <c r="G82" s="57">
        <f t="shared" si="49"/>
        <v>0</v>
      </c>
      <c r="H82" s="57">
        <f t="shared" si="49"/>
        <v>16500</v>
      </c>
      <c r="I82" s="57">
        <f t="shared" si="49"/>
        <v>0</v>
      </c>
      <c r="J82" s="57">
        <f t="shared" si="49"/>
        <v>53000</v>
      </c>
      <c r="K82" s="57">
        <f t="shared" si="49"/>
        <v>0</v>
      </c>
      <c r="L82" s="57">
        <f t="shared" si="49"/>
        <v>0</v>
      </c>
      <c r="M82" s="57">
        <f t="shared" si="49"/>
        <v>0</v>
      </c>
      <c r="N82" s="57">
        <f t="shared" si="49"/>
        <v>0</v>
      </c>
      <c r="O82" s="57">
        <f t="shared" si="49"/>
        <v>0</v>
      </c>
      <c r="P82" s="57">
        <f t="shared" si="49"/>
        <v>0</v>
      </c>
      <c r="Q82" s="57">
        <f t="shared" si="49"/>
        <v>0</v>
      </c>
      <c r="R82" s="57">
        <f t="shared" si="49"/>
        <v>0</v>
      </c>
      <c r="S82" s="149" t="str">
        <f t="shared" si="41"/>
        <v>TAK</v>
      </c>
      <c r="T82" s="57">
        <f>SUM(T83:T86)</f>
        <v>0</v>
      </c>
      <c r="U82" s="57">
        <f>SUM(U83:U86)</f>
        <v>0</v>
      </c>
      <c r="V82" s="57"/>
      <c r="W82" s="57">
        <f>SUM(W83:W86)</f>
        <v>0</v>
      </c>
    </row>
    <row r="83" spans="1:24" s="63" customFormat="1">
      <c r="A83" s="179"/>
      <c r="B83" s="181"/>
      <c r="C83" s="43">
        <v>3030</v>
      </c>
      <c r="D83" s="44" t="s">
        <v>171</v>
      </c>
      <c r="E83" s="45">
        <v>53000</v>
      </c>
      <c r="F83" s="45">
        <v>53000</v>
      </c>
      <c r="G83" s="69">
        <v>0</v>
      </c>
      <c r="H83" s="69">
        <v>0</v>
      </c>
      <c r="I83" s="69">
        <v>0</v>
      </c>
      <c r="J83" s="69">
        <v>53000</v>
      </c>
      <c r="K83" s="69">
        <v>0</v>
      </c>
      <c r="L83" s="69">
        <v>0</v>
      </c>
      <c r="M83" s="69">
        <v>0</v>
      </c>
      <c r="N83" s="146">
        <v>0</v>
      </c>
      <c r="O83" s="203">
        <v>0</v>
      </c>
      <c r="P83" s="203">
        <v>0</v>
      </c>
      <c r="Q83" s="203">
        <v>0</v>
      </c>
      <c r="R83" s="203">
        <v>0</v>
      </c>
      <c r="S83" s="149" t="str">
        <f t="shared" si="41"/>
        <v>TAK</v>
      </c>
      <c r="T83" s="69">
        <v>0</v>
      </c>
      <c r="U83" s="69">
        <v>0</v>
      </c>
      <c r="V83" s="69"/>
      <c r="W83" s="69">
        <v>0</v>
      </c>
    </row>
    <row r="84" spans="1:24" s="63" customFormat="1">
      <c r="A84" s="179"/>
      <c r="B84" s="181"/>
      <c r="C84" s="46">
        <v>4210</v>
      </c>
      <c r="D84" s="47" t="s">
        <v>158</v>
      </c>
      <c r="E84" s="48">
        <v>4500</v>
      </c>
      <c r="F84" s="48">
        <v>4500</v>
      </c>
      <c r="G84" s="207">
        <v>0</v>
      </c>
      <c r="H84" s="207">
        <v>4500</v>
      </c>
      <c r="I84" s="207">
        <v>0</v>
      </c>
      <c r="J84" s="207">
        <v>0</v>
      </c>
      <c r="K84" s="207">
        <v>0</v>
      </c>
      <c r="L84" s="207">
        <v>0</v>
      </c>
      <c r="M84" s="207">
        <v>0</v>
      </c>
      <c r="N84" s="231">
        <v>0</v>
      </c>
      <c r="O84" s="225">
        <v>0</v>
      </c>
      <c r="P84" s="225">
        <v>0</v>
      </c>
      <c r="Q84" s="225">
        <v>0</v>
      </c>
      <c r="R84" s="225">
        <v>0</v>
      </c>
      <c r="S84" s="149" t="str">
        <f t="shared" si="41"/>
        <v>TAK</v>
      </c>
      <c r="T84" s="207">
        <v>0</v>
      </c>
      <c r="U84" s="207">
        <v>0</v>
      </c>
      <c r="V84" s="207"/>
      <c r="W84" s="207">
        <v>0</v>
      </c>
    </row>
    <row r="85" spans="1:24" s="63" customFormat="1">
      <c r="A85" s="179"/>
      <c r="B85" s="181"/>
      <c r="C85" s="46">
        <v>4300</v>
      </c>
      <c r="D85" s="47" t="s">
        <v>154</v>
      </c>
      <c r="E85" s="48">
        <v>10000</v>
      </c>
      <c r="F85" s="48">
        <v>10000</v>
      </c>
      <c r="G85" s="207">
        <v>0</v>
      </c>
      <c r="H85" s="207">
        <v>10000</v>
      </c>
      <c r="I85" s="207">
        <v>0</v>
      </c>
      <c r="J85" s="207">
        <v>0</v>
      </c>
      <c r="K85" s="207">
        <v>0</v>
      </c>
      <c r="L85" s="207">
        <v>0</v>
      </c>
      <c r="M85" s="207">
        <v>0</v>
      </c>
      <c r="N85" s="231">
        <v>0</v>
      </c>
      <c r="O85" s="225">
        <v>0</v>
      </c>
      <c r="P85" s="225">
        <v>0</v>
      </c>
      <c r="Q85" s="225">
        <v>0</v>
      </c>
      <c r="R85" s="225">
        <v>0</v>
      </c>
      <c r="S85" s="149" t="str">
        <f t="shared" si="41"/>
        <v>TAK</v>
      </c>
      <c r="T85" s="207">
        <v>0</v>
      </c>
      <c r="U85" s="207">
        <v>0</v>
      </c>
      <c r="V85" s="207"/>
      <c r="W85" s="207">
        <v>0</v>
      </c>
    </row>
    <row r="86" spans="1:24" s="63" customFormat="1">
      <c r="A86" s="179"/>
      <c r="B86" s="181"/>
      <c r="C86" s="46">
        <v>4410</v>
      </c>
      <c r="D86" s="47" t="s">
        <v>172</v>
      </c>
      <c r="E86" s="48">
        <v>2000</v>
      </c>
      <c r="F86" s="48">
        <v>2000</v>
      </c>
      <c r="G86" s="207">
        <v>0</v>
      </c>
      <c r="H86" s="207">
        <v>2000</v>
      </c>
      <c r="I86" s="207">
        <v>0</v>
      </c>
      <c r="J86" s="207">
        <v>0</v>
      </c>
      <c r="K86" s="207">
        <v>0</v>
      </c>
      <c r="L86" s="207">
        <v>0</v>
      </c>
      <c r="M86" s="207">
        <v>0</v>
      </c>
      <c r="N86" s="231">
        <v>0</v>
      </c>
      <c r="O86" s="228">
        <v>0</v>
      </c>
      <c r="P86" s="228">
        <v>0</v>
      </c>
      <c r="Q86" s="228">
        <v>0</v>
      </c>
      <c r="R86" s="228">
        <v>0</v>
      </c>
      <c r="S86" s="149" t="str">
        <f t="shared" si="41"/>
        <v>TAK</v>
      </c>
      <c r="T86" s="207">
        <v>0</v>
      </c>
      <c r="U86" s="207">
        <v>0</v>
      </c>
      <c r="V86" s="207"/>
      <c r="W86" s="207">
        <v>0</v>
      </c>
    </row>
    <row r="87" spans="1:24" s="63" customFormat="1">
      <c r="A87" s="179"/>
      <c r="B87" s="71">
        <v>75023</v>
      </c>
      <c r="C87" s="180"/>
      <c r="D87" s="56" t="s">
        <v>89</v>
      </c>
      <c r="E87" s="57">
        <f t="shared" ref="E87:R87" si="50">SUM(E88:E112,E116,E114)</f>
        <v>3371975</v>
      </c>
      <c r="F87" s="57">
        <f t="shared" si="50"/>
        <v>2185321</v>
      </c>
      <c r="G87" s="57">
        <f t="shared" si="50"/>
        <v>1264721</v>
      </c>
      <c r="H87" s="57">
        <f t="shared" si="50"/>
        <v>915900</v>
      </c>
      <c r="I87" s="57">
        <f t="shared" si="50"/>
        <v>0</v>
      </c>
      <c r="J87" s="57">
        <f t="shared" si="50"/>
        <v>4700</v>
      </c>
      <c r="K87" s="57">
        <f t="shared" si="50"/>
        <v>0</v>
      </c>
      <c r="L87" s="57">
        <f t="shared" si="50"/>
        <v>0</v>
      </c>
      <c r="M87" s="57">
        <f t="shared" si="50"/>
        <v>0</v>
      </c>
      <c r="N87" s="57">
        <f t="shared" si="50"/>
        <v>1186654</v>
      </c>
      <c r="O87" s="57">
        <f t="shared" si="50"/>
        <v>1186654</v>
      </c>
      <c r="P87" s="57">
        <f t="shared" si="50"/>
        <v>1173820</v>
      </c>
      <c r="Q87" s="57">
        <f t="shared" si="50"/>
        <v>0</v>
      </c>
      <c r="R87" s="57">
        <f t="shared" si="50"/>
        <v>0</v>
      </c>
      <c r="S87" s="149" t="str">
        <f t="shared" si="41"/>
        <v>TAK</v>
      </c>
      <c r="T87" s="57">
        <f>SUM(T88:T112)</f>
        <v>0</v>
      </c>
      <c r="U87" s="57">
        <f>SUM(U88:U112)</f>
        <v>0</v>
      </c>
      <c r="V87" s="57"/>
      <c r="W87" s="57">
        <f>SUM(W88:W112)</f>
        <v>60000</v>
      </c>
    </row>
    <row r="88" spans="1:24" s="63" customFormat="1">
      <c r="A88" s="179"/>
      <c r="B88" s="181"/>
      <c r="C88" s="52">
        <v>3020</v>
      </c>
      <c r="D88" s="53" t="s">
        <v>219</v>
      </c>
      <c r="E88" s="54">
        <f t="shared" ref="E88:E101" si="51">SUM(F88,N88)</f>
        <v>4700</v>
      </c>
      <c r="F88" s="54">
        <f t="shared" ref="F88:F89" si="52">SUM(G88:M88)</f>
        <v>4700</v>
      </c>
      <c r="G88" s="211">
        <v>0</v>
      </c>
      <c r="H88" s="211">
        <v>0</v>
      </c>
      <c r="I88" s="211">
        <v>0</v>
      </c>
      <c r="J88" s="211">
        <v>4700</v>
      </c>
      <c r="K88" s="211">
        <v>0</v>
      </c>
      <c r="L88" s="211">
        <v>0</v>
      </c>
      <c r="M88" s="211">
        <v>0</v>
      </c>
      <c r="N88" s="212">
        <v>0</v>
      </c>
      <c r="O88" s="234"/>
      <c r="P88" s="234"/>
      <c r="Q88" s="234"/>
      <c r="R88" s="234"/>
      <c r="S88" s="149" t="str">
        <f t="shared" si="41"/>
        <v>TAK</v>
      </c>
      <c r="T88" s="211">
        <v>0</v>
      </c>
      <c r="U88" s="211">
        <v>0</v>
      </c>
      <c r="V88" s="211"/>
      <c r="W88" s="211">
        <v>0</v>
      </c>
    </row>
    <row r="89" spans="1:24" s="63" customFormat="1">
      <c r="A89" s="179"/>
      <c r="B89" s="181"/>
      <c r="C89" s="46">
        <v>4010</v>
      </c>
      <c r="D89" s="47" t="s">
        <v>163</v>
      </c>
      <c r="E89" s="48">
        <f t="shared" si="51"/>
        <v>991725</v>
      </c>
      <c r="F89" s="48">
        <f t="shared" si="52"/>
        <v>991725</v>
      </c>
      <c r="G89" s="48">
        <v>991725</v>
      </c>
      <c r="H89" s="207">
        <v>0</v>
      </c>
      <c r="I89" s="207">
        <v>0</v>
      </c>
      <c r="J89" s="207">
        <v>0</v>
      </c>
      <c r="K89" s="207">
        <v>0</v>
      </c>
      <c r="L89" s="207">
        <v>0</v>
      </c>
      <c r="M89" s="207">
        <v>0</v>
      </c>
      <c r="N89" s="231">
        <v>0</v>
      </c>
      <c r="O89" s="214"/>
      <c r="P89" s="214"/>
      <c r="Q89" s="214"/>
      <c r="R89" s="214"/>
      <c r="S89" s="149" t="str">
        <f t="shared" ref="S89:S118" si="53">IF(SUM(N89,F89)=E89,"TAK","NIE")</f>
        <v>TAK</v>
      </c>
      <c r="T89" s="207">
        <v>0</v>
      </c>
      <c r="U89" s="207">
        <v>0</v>
      </c>
      <c r="V89" s="207"/>
      <c r="W89" s="207">
        <v>0</v>
      </c>
      <c r="X89" s="437">
        <v>-20000</v>
      </c>
    </row>
    <row r="90" spans="1:24" s="63" customFormat="1">
      <c r="A90" s="179"/>
      <c r="B90" s="181"/>
      <c r="C90" s="46">
        <v>4040</v>
      </c>
      <c r="D90" s="47" t="s">
        <v>164</v>
      </c>
      <c r="E90" s="48">
        <f t="shared" si="51"/>
        <v>79580</v>
      </c>
      <c r="F90" s="48">
        <f t="shared" ref="F90:F112" si="54">SUM(G90:M90)</f>
        <v>79580</v>
      </c>
      <c r="G90" s="48">
        <v>79580</v>
      </c>
      <c r="H90" s="207">
        <v>0</v>
      </c>
      <c r="I90" s="207">
        <v>0</v>
      </c>
      <c r="J90" s="207">
        <v>0</v>
      </c>
      <c r="K90" s="207">
        <v>0</v>
      </c>
      <c r="L90" s="207">
        <v>0</v>
      </c>
      <c r="M90" s="207">
        <v>0</v>
      </c>
      <c r="N90" s="231">
        <v>0</v>
      </c>
      <c r="O90" s="214"/>
      <c r="P90" s="214"/>
      <c r="Q90" s="214"/>
      <c r="R90" s="214"/>
      <c r="S90" s="149" t="str">
        <f t="shared" si="53"/>
        <v>TAK</v>
      </c>
      <c r="T90" s="207">
        <v>0</v>
      </c>
      <c r="U90" s="207">
        <v>0</v>
      </c>
      <c r="V90" s="207"/>
      <c r="W90" s="207">
        <v>0</v>
      </c>
    </row>
    <row r="91" spans="1:24" s="63" customFormat="1">
      <c r="A91" s="179"/>
      <c r="B91" s="181"/>
      <c r="C91" s="46">
        <v>4110</v>
      </c>
      <c r="D91" s="47" t="s">
        <v>161</v>
      </c>
      <c r="E91" s="48">
        <f t="shared" si="51"/>
        <v>150532</v>
      </c>
      <c r="F91" s="48">
        <f t="shared" si="54"/>
        <v>150532</v>
      </c>
      <c r="G91" s="48">
        <v>150532</v>
      </c>
      <c r="H91" s="48">
        <v>0</v>
      </c>
      <c r="I91" s="207">
        <v>0</v>
      </c>
      <c r="J91" s="207">
        <v>0</v>
      </c>
      <c r="K91" s="207">
        <v>0</v>
      </c>
      <c r="L91" s="207">
        <v>0</v>
      </c>
      <c r="M91" s="207">
        <v>0</v>
      </c>
      <c r="N91" s="231">
        <v>0</v>
      </c>
      <c r="O91" s="214"/>
      <c r="P91" s="214"/>
      <c r="Q91" s="214"/>
      <c r="R91" s="214"/>
      <c r="S91" s="149" t="str">
        <f t="shared" si="53"/>
        <v>TAK</v>
      </c>
      <c r="T91" s="207">
        <v>0</v>
      </c>
      <c r="U91" s="207">
        <v>0</v>
      </c>
      <c r="V91" s="207"/>
      <c r="W91" s="207">
        <v>0</v>
      </c>
      <c r="X91" s="437">
        <v>9000</v>
      </c>
    </row>
    <row r="92" spans="1:24" s="63" customFormat="1">
      <c r="A92" s="179"/>
      <c r="B92" s="181"/>
      <c r="C92" s="46">
        <v>4120</v>
      </c>
      <c r="D92" s="47" t="s">
        <v>162</v>
      </c>
      <c r="E92" s="48">
        <f t="shared" si="51"/>
        <v>25884</v>
      </c>
      <c r="F92" s="48">
        <f t="shared" si="54"/>
        <v>25884</v>
      </c>
      <c r="G92" s="48">
        <v>25884</v>
      </c>
      <c r="H92" s="48">
        <v>0</v>
      </c>
      <c r="I92" s="207">
        <v>0</v>
      </c>
      <c r="J92" s="207">
        <v>0</v>
      </c>
      <c r="K92" s="207">
        <v>0</v>
      </c>
      <c r="L92" s="207">
        <v>0</v>
      </c>
      <c r="M92" s="207">
        <v>0</v>
      </c>
      <c r="N92" s="231">
        <v>0</v>
      </c>
      <c r="O92" s="214"/>
      <c r="P92" s="214"/>
      <c r="Q92" s="214"/>
      <c r="R92" s="214"/>
      <c r="S92" s="149" t="str">
        <f t="shared" si="53"/>
        <v>TAK</v>
      </c>
      <c r="T92" s="207">
        <v>0</v>
      </c>
      <c r="U92" s="207">
        <v>0</v>
      </c>
      <c r="V92" s="207"/>
      <c r="W92" s="207">
        <v>0</v>
      </c>
    </row>
    <row r="93" spans="1:24" s="63" customFormat="1" ht="22.5">
      <c r="A93" s="179"/>
      <c r="B93" s="181"/>
      <c r="C93" s="46">
        <v>4140</v>
      </c>
      <c r="D93" s="249" t="s">
        <v>253</v>
      </c>
      <c r="E93" s="48">
        <f t="shared" si="51"/>
        <v>26000</v>
      </c>
      <c r="F93" s="48">
        <f t="shared" si="54"/>
        <v>26000</v>
      </c>
      <c r="G93" s="208">
        <v>0</v>
      </c>
      <c r="H93" s="55">
        <v>26000</v>
      </c>
      <c r="I93" s="207">
        <v>0</v>
      </c>
      <c r="J93" s="207"/>
      <c r="K93" s="207"/>
      <c r="L93" s="207">
        <v>0</v>
      </c>
      <c r="M93" s="207">
        <v>0</v>
      </c>
      <c r="N93" s="231">
        <v>0</v>
      </c>
      <c r="O93" s="214"/>
      <c r="P93" s="214"/>
      <c r="Q93" s="214"/>
      <c r="R93" s="214"/>
      <c r="S93" s="149" t="str">
        <f t="shared" si="53"/>
        <v>TAK</v>
      </c>
      <c r="T93" s="207"/>
      <c r="U93" s="207"/>
      <c r="V93" s="207"/>
      <c r="W93" s="207"/>
    </row>
    <row r="94" spans="1:24" s="63" customFormat="1">
      <c r="A94" s="179"/>
      <c r="B94" s="181"/>
      <c r="C94" s="46">
        <v>4170</v>
      </c>
      <c r="D94" s="47" t="s">
        <v>157</v>
      </c>
      <c r="E94" s="48">
        <f t="shared" si="51"/>
        <v>17000</v>
      </c>
      <c r="F94" s="48">
        <f t="shared" si="54"/>
        <v>17000</v>
      </c>
      <c r="G94" s="48">
        <v>17000</v>
      </c>
      <c r="H94" s="207">
        <v>0</v>
      </c>
      <c r="I94" s="207">
        <v>0</v>
      </c>
      <c r="J94" s="207"/>
      <c r="K94" s="207"/>
      <c r="L94" s="207">
        <v>0</v>
      </c>
      <c r="M94" s="207">
        <v>0</v>
      </c>
      <c r="N94" s="231">
        <v>0</v>
      </c>
      <c r="O94" s="214"/>
      <c r="P94" s="214"/>
      <c r="Q94" s="214"/>
      <c r="R94" s="214"/>
      <c r="S94" s="149" t="str">
        <f t="shared" si="53"/>
        <v>TAK</v>
      </c>
      <c r="T94" s="207">
        <v>0</v>
      </c>
      <c r="U94" s="207">
        <v>0</v>
      </c>
      <c r="V94" s="207"/>
      <c r="W94" s="207">
        <v>0</v>
      </c>
    </row>
    <row r="95" spans="1:24" s="63" customFormat="1">
      <c r="A95" s="179"/>
      <c r="B95" s="181"/>
      <c r="C95" s="46">
        <v>4210</v>
      </c>
      <c r="D95" s="47" t="s">
        <v>158</v>
      </c>
      <c r="E95" s="48">
        <f t="shared" si="51"/>
        <v>100000</v>
      </c>
      <c r="F95" s="48">
        <f t="shared" si="54"/>
        <v>100000</v>
      </c>
      <c r="G95" s="207">
        <v>0</v>
      </c>
      <c r="H95" s="207">
        <v>100000</v>
      </c>
      <c r="I95" s="207">
        <v>0</v>
      </c>
      <c r="J95" s="207"/>
      <c r="K95" s="207"/>
      <c r="L95" s="207">
        <v>0</v>
      </c>
      <c r="M95" s="207">
        <v>0</v>
      </c>
      <c r="N95" s="231">
        <v>0</v>
      </c>
      <c r="O95" s="214"/>
      <c r="P95" s="214"/>
      <c r="Q95" s="214"/>
      <c r="R95" s="214"/>
      <c r="S95" s="149" t="str">
        <f t="shared" si="53"/>
        <v>TAK</v>
      </c>
      <c r="T95" s="207">
        <v>0</v>
      </c>
      <c r="U95" s="207">
        <v>0</v>
      </c>
      <c r="V95" s="207"/>
      <c r="W95" s="207">
        <v>0</v>
      </c>
      <c r="X95" s="187" t="s">
        <v>360</v>
      </c>
    </row>
    <row r="96" spans="1:24" s="63" customFormat="1">
      <c r="A96" s="179"/>
      <c r="B96" s="181"/>
      <c r="C96" s="46">
        <v>4260</v>
      </c>
      <c r="D96" s="47" t="s">
        <v>165</v>
      </c>
      <c r="E96" s="48">
        <f t="shared" si="51"/>
        <v>17000</v>
      </c>
      <c r="F96" s="48">
        <f t="shared" si="54"/>
        <v>17000</v>
      </c>
      <c r="G96" s="207">
        <v>0</v>
      </c>
      <c r="H96" s="207">
        <v>17000</v>
      </c>
      <c r="I96" s="207">
        <v>0</v>
      </c>
      <c r="J96" s="207"/>
      <c r="K96" s="207"/>
      <c r="L96" s="207">
        <v>0</v>
      </c>
      <c r="M96" s="207">
        <v>0</v>
      </c>
      <c r="N96" s="231">
        <v>0</v>
      </c>
      <c r="O96" s="214"/>
      <c r="P96" s="214"/>
      <c r="Q96" s="214"/>
      <c r="R96" s="214"/>
      <c r="S96" s="149" t="str">
        <f t="shared" si="53"/>
        <v>TAK</v>
      </c>
      <c r="T96" s="207">
        <v>0</v>
      </c>
      <c r="U96" s="207">
        <v>0</v>
      </c>
      <c r="V96" s="207"/>
      <c r="W96" s="207">
        <v>0</v>
      </c>
    </row>
    <row r="97" spans="1:24" s="63" customFormat="1">
      <c r="A97" s="179"/>
      <c r="B97" s="181"/>
      <c r="C97" s="46">
        <v>4270</v>
      </c>
      <c r="D97" s="47" t="s">
        <v>150</v>
      </c>
      <c r="E97" s="48">
        <f t="shared" si="51"/>
        <v>53000</v>
      </c>
      <c r="F97" s="48">
        <f t="shared" si="54"/>
        <v>53000</v>
      </c>
      <c r="G97" s="207">
        <v>0</v>
      </c>
      <c r="H97" s="207">
        <v>53000</v>
      </c>
      <c r="I97" s="207">
        <v>0</v>
      </c>
      <c r="J97" s="207"/>
      <c r="K97" s="207"/>
      <c r="L97" s="207">
        <v>0</v>
      </c>
      <c r="M97" s="207">
        <v>0</v>
      </c>
      <c r="N97" s="231">
        <v>0</v>
      </c>
      <c r="O97" s="214"/>
      <c r="P97" s="214"/>
      <c r="Q97" s="214"/>
      <c r="R97" s="214"/>
      <c r="S97" s="149" t="str">
        <f t="shared" si="53"/>
        <v>TAK</v>
      </c>
      <c r="T97" s="207">
        <v>0</v>
      </c>
      <c r="U97" s="207">
        <v>0</v>
      </c>
      <c r="V97" s="207"/>
      <c r="W97" s="207">
        <v>0</v>
      </c>
    </row>
    <row r="98" spans="1:24" s="63" customFormat="1">
      <c r="A98" s="179"/>
      <c r="B98" s="181"/>
      <c r="C98" s="46">
        <v>4280</v>
      </c>
      <c r="D98" s="47" t="s">
        <v>173</v>
      </c>
      <c r="E98" s="48">
        <f t="shared" si="51"/>
        <v>2500</v>
      </c>
      <c r="F98" s="48">
        <f t="shared" si="54"/>
        <v>2500</v>
      </c>
      <c r="G98" s="207">
        <v>0</v>
      </c>
      <c r="H98" s="207">
        <v>2500</v>
      </c>
      <c r="I98" s="207">
        <v>0</v>
      </c>
      <c r="J98" s="207"/>
      <c r="K98" s="207"/>
      <c r="L98" s="207">
        <v>0</v>
      </c>
      <c r="M98" s="207">
        <v>0</v>
      </c>
      <c r="N98" s="231">
        <v>0</v>
      </c>
      <c r="O98" s="214"/>
      <c r="P98" s="214"/>
      <c r="Q98" s="214"/>
      <c r="R98" s="214"/>
      <c r="S98" s="149" t="str">
        <f t="shared" si="53"/>
        <v>TAK</v>
      </c>
      <c r="T98" s="207">
        <v>0</v>
      </c>
      <c r="U98" s="207">
        <v>0</v>
      </c>
      <c r="V98" s="207"/>
      <c r="W98" s="207">
        <v>0</v>
      </c>
    </row>
    <row r="99" spans="1:24" s="63" customFormat="1">
      <c r="A99" s="179"/>
      <c r="B99" s="181"/>
      <c r="C99" s="46">
        <v>4300</v>
      </c>
      <c r="D99" s="47" t="s">
        <v>154</v>
      </c>
      <c r="E99" s="48">
        <f t="shared" si="51"/>
        <v>120000</v>
      </c>
      <c r="F99" s="48">
        <f t="shared" si="54"/>
        <v>120000</v>
      </c>
      <c r="G99" s="207">
        <v>0</v>
      </c>
      <c r="H99" s="207">
        <v>120000</v>
      </c>
      <c r="I99" s="207">
        <v>0</v>
      </c>
      <c r="J99" s="207"/>
      <c r="K99" s="207"/>
      <c r="L99" s="207">
        <v>0</v>
      </c>
      <c r="M99" s="207">
        <v>0</v>
      </c>
      <c r="N99" s="231">
        <v>0</v>
      </c>
      <c r="O99" s="214"/>
      <c r="P99" s="214"/>
      <c r="Q99" s="214"/>
      <c r="R99" s="214"/>
      <c r="S99" s="149" t="str">
        <f t="shared" si="53"/>
        <v>TAK</v>
      </c>
      <c r="T99" s="207">
        <v>0</v>
      </c>
      <c r="U99" s="207">
        <v>0</v>
      </c>
      <c r="V99" s="207"/>
      <c r="W99" s="207">
        <v>0</v>
      </c>
      <c r="X99" s="187" t="s">
        <v>361</v>
      </c>
    </row>
    <row r="100" spans="1:24" s="63" customFormat="1">
      <c r="A100" s="179"/>
      <c r="B100" s="181"/>
      <c r="C100" s="46">
        <v>4350</v>
      </c>
      <c r="D100" s="47" t="s">
        <v>166</v>
      </c>
      <c r="E100" s="48">
        <f t="shared" si="51"/>
        <v>6000</v>
      </c>
      <c r="F100" s="48">
        <f t="shared" si="54"/>
        <v>6000</v>
      </c>
      <c r="G100" s="207">
        <v>0</v>
      </c>
      <c r="H100" s="207">
        <v>6000</v>
      </c>
      <c r="I100" s="207">
        <v>0</v>
      </c>
      <c r="J100" s="207"/>
      <c r="K100" s="207"/>
      <c r="L100" s="207">
        <v>0</v>
      </c>
      <c r="M100" s="207">
        <v>0</v>
      </c>
      <c r="N100" s="231">
        <v>0</v>
      </c>
      <c r="O100" s="214"/>
      <c r="P100" s="214"/>
      <c r="Q100" s="214"/>
      <c r="R100" s="214"/>
      <c r="S100" s="149" t="str">
        <f t="shared" si="53"/>
        <v>TAK</v>
      </c>
      <c r="T100" s="207">
        <v>0</v>
      </c>
      <c r="U100" s="207">
        <v>0</v>
      </c>
      <c r="V100" s="207"/>
      <c r="W100" s="207">
        <v>0</v>
      </c>
    </row>
    <row r="101" spans="1:24" s="63" customFormat="1" ht="24.75" customHeight="1">
      <c r="A101" s="179"/>
      <c r="B101" s="181"/>
      <c r="C101" s="49">
        <v>4360</v>
      </c>
      <c r="D101" s="260" t="s">
        <v>396</v>
      </c>
      <c r="E101" s="51">
        <f t="shared" si="51"/>
        <v>2000</v>
      </c>
      <c r="F101" s="51">
        <f t="shared" si="54"/>
        <v>2000</v>
      </c>
      <c r="G101" s="235">
        <v>0</v>
      </c>
      <c r="H101" s="235">
        <v>2000</v>
      </c>
      <c r="I101" s="235">
        <v>0</v>
      </c>
      <c r="J101" s="235"/>
      <c r="K101" s="235"/>
      <c r="L101" s="235">
        <v>0</v>
      </c>
      <c r="M101" s="235">
        <v>0</v>
      </c>
      <c r="N101" s="246">
        <v>0</v>
      </c>
      <c r="O101" s="250"/>
      <c r="P101" s="250"/>
      <c r="Q101" s="250"/>
      <c r="R101" s="250"/>
      <c r="S101" s="149" t="str">
        <f t="shared" si="53"/>
        <v>TAK</v>
      </c>
      <c r="T101" s="235">
        <v>0</v>
      </c>
      <c r="U101" s="235">
        <v>0</v>
      </c>
      <c r="V101" s="235"/>
      <c r="W101" s="235">
        <v>0</v>
      </c>
    </row>
    <row r="102" spans="1:24" s="63" customFormat="1" ht="22.5">
      <c r="A102" s="179"/>
      <c r="B102" s="181"/>
      <c r="C102" s="49">
        <v>4370</v>
      </c>
      <c r="D102" s="260" t="s">
        <v>397</v>
      </c>
      <c r="E102" s="51">
        <f>SUM(F102,N102)</f>
        <v>12500</v>
      </c>
      <c r="F102" s="51">
        <f t="shared" si="54"/>
        <v>12500</v>
      </c>
      <c r="G102" s="235">
        <v>0</v>
      </c>
      <c r="H102" s="235">
        <v>12500</v>
      </c>
      <c r="I102" s="235">
        <v>0</v>
      </c>
      <c r="J102" s="235"/>
      <c r="K102" s="235"/>
      <c r="L102" s="235">
        <v>0</v>
      </c>
      <c r="M102" s="235">
        <v>0</v>
      </c>
      <c r="N102" s="246">
        <v>0</v>
      </c>
      <c r="O102" s="250"/>
      <c r="P102" s="250"/>
      <c r="Q102" s="250"/>
      <c r="R102" s="250"/>
      <c r="S102" s="149" t="str">
        <f t="shared" si="53"/>
        <v>TAK</v>
      </c>
      <c r="T102" s="235">
        <v>0</v>
      </c>
      <c r="U102" s="235">
        <v>0</v>
      </c>
      <c r="V102" s="235"/>
      <c r="W102" s="235">
        <v>0</v>
      </c>
    </row>
    <row r="103" spans="1:24" s="63" customFormat="1">
      <c r="A103" s="179"/>
      <c r="B103" s="181"/>
      <c r="C103" s="46">
        <v>4380</v>
      </c>
      <c r="D103" s="47" t="s">
        <v>174</v>
      </c>
      <c r="E103" s="48">
        <f t="shared" ref="E103:E110" si="55">SUM(F103,N103)</f>
        <v>2000</v>
      </c>
      <c r="F103" s="48">
        <f t="shared" si="54"/>
        <v>2000</v>
      </c>
      <c r="G103" s="207">
        <v>0</v>
      </c>
      <c r="H103" s="207">
        <v>2000</v>
      </c>
      <c r="I103" s="207">
        <v>0</v>
      </c>
      <c r="J103" s="207"/>
      <c r="K103" s="207"/>
      <c r="L103" s="207">
        <v>0</v>
      </c>
      <c r="M103" s="207">
        <v>0</v>
      </c>
      <c r="N103" s="231">
        <v>0</v>
      </c>
      <c r="O103" s="214"/>
      <c r="P103" s="214"/>
      <c r="Q103" s="214"/>
      <c r="R103" s="214"/>
      <c r="S103" s="149" t="str">
        <f t="shared" si="53"/>
        <v>TAK</v>
      </c>
      <c r="T103" s="207">
        <v>0</v>
      </c>
      <c r="U103" s="207">
        <v>0</v>
      </c>
      <c r="V103" s="207"/>
      <c r="W103" s="207">
        <v>0</v>
      </c>
    </row>
    <row r="104" spans="1:24" s="63" customFormat="1">
      <c r="A104" s="179"/>
      <c r="B104" s="181"/>
      <c r="C104" s="46">
        <v>4410</v>
      </c>
      <c r="D104" s="47" t="s">
        <v>172</v>
      </c>
      <c r="E104" s="48">
        <f t="shared" si="55"/>
        <v>20000</v>
      </c>
      <c r="F104" s="48">
        <f t="shared" si="54"/>
        <v>20000</v>
      </c>
      <c r="G104" s="207">
        <v>0</v>
      </c>
      <c r="H104" s="207">
        <v>20000</v>
      </c>
      <c r="I104" s="207">
        <v>0</v>
      </c>
      <c r="J104" s="207"/>
      <c r="K104" s="207"/>
      <c r="L104" s="207">
        <v>0</v>
      </c>
      <c r="M104" s="207">
        <v>0</v>
      </c>
      <c r="N104" s="231">
        <v>0</v>
      </c>
      <c r="O104" s="214"/>
      <c r="P104" s="214"/>
      <c r="Q104" s="214"/>
      <c r="R104" s="214"/>
      <c r="S104" s="149" t="str">
        <f t="shared" si="53"/>
        <v>TAK</v>
      </c>
      <c r="T104" s="207">
        <v>0</v>
      </c>
      <c r="U104" s="207">
        <v>0</v>
      </c>
      <c r="V104" s="207"/>
      <c r="W104" s="207">
        <v>0</v>
      </c>
      <c r="X104" s="187" t="s">
        <v>364</v>
      </c>
    </row>
    <row r="105" spans="1:24" s="63" customFormat="1">
      <c r="A105" s="179"/>
      <c r="B105" s="181"/>
      <c r="C105" s="46">
        <v>4420</v>
      </c>
      <c r="D105" s="47" t="s">
        <v>175</v>
      </c>
      <c r="E105" s="48">
        <f t="shared" si="55"/>
        <v>5000</v>
      </c>
      <c r="F105" s="48">
        <f t="shared" si="54"/>
        <v>5000</v>
      </c>
      <c r="G105" s="207">
        <v>0</v>
      </c>
      <c r="H105" s="207">
        <v>5000</v>
      </c>
      <c r="I105" s="207">
        <v>0</v>
      </c>
      <c r="J105" s="207"/>
      <c r="K105" s="207"/>
      <c r="L105" s="207">
        <v>0</v>
      </c>
      <c r="M105" s="207">
        <v>0</v>
      </c>
      <c r="N105" s="231">
        <v>0</v>
      </c>
      <c r="O105" s="214"/>
      <c r="P105" s="214"/>
      <c r="Q105" s="214"/>
      <c r="R105" s="214"/>
      <c r="S105" s="149" t="str">
        <f t="shared" si="53"/>
        <v>TAK</v>
      </c>
      <c r="T105" s="207">
        <v>0</v>
      </c>
      <c r="U105" s="207">
        <v>0</v>
      </c>
      <c r="V105" s="207"/>
      <c r="W105" s="207">
        <v>0</v>
      </c>
    </row>
    <row r="106" spans="1:24" s="63" customFormat="1">
      <c r="A106" s="179"/>
      <c r="B106" s="181"/>
      <c r="C106" s="46">
        <v>4430</v>
      </c>
      <c r="D106" s="47" t="s">
        <v>155</v>
      </c>
      <c r="E106" s="48">
        <f t="shared" si="55"/>
        <v>6000</v>
      </c>
      <c r="F106" s="48">
        <f t="shared" si="54"/>
        <v>6000</v>
      </c>
      <c r="G106" s="207">
        <v>0</v>
      </c>
      <c r="H106" s="207">
        <v>6000</v>
      </c>
      <c r="I106" s="207">
        <v>0</v>
      </c>
      <c r="J106" s="207"/>
      <c r="K106" s="207"/>
      <c r="L106" s="207">
        <v>0</v>
      </c>
      <c r="M106" s="207">
        <v>0</v>
      </c>
      <c r="N106" s="231">
        <v>0</v>
      </c>
      <c r="O106" s="214"/>
      <c r="P106" s="214"/>
      <c r="Q106" s="214"/>
      <c r="R106" s="214"/>
      <c r="S106" s="149" t="str">
        <f t="shared" si="53"/>
        <v>TAK</v>
      </c>
      <c r="T106" s="207">
        <v>0</v>
      </c>
      <c r="U106" s="207">
        <v>0</v>
      </c>
      <c r="V106" s="207"/>
      <c r="W106" s="207">
        <v>0</v>
      </c>
    </row>
    <row r="107" spans="1:24" s="63" customFormat="1">
      <c r="A107" s="179"/>
      <c r="B107" s="181"/>
      <c r="C107" s="46">
        <v>4440</v>
      </c>
      <c r="D107" s="47" t="s">
        <v>167</v>
      </c>
      <c r="E107" s="48">
        <f t="shared" si="55"/>
        <v>23600</v>
      </c>
      <c r="F107" s="48">
        <f t="shared" si="54"/>
        <v>23600</v>
      </c>
      <c r="G107" s="258">
        <v>0</v>
      </c>
      <c r="H107" s="48">
        <v>23600</v>
      </c>
      <c r="I107" s="207">
        <v>0</v>
      </c>
      <c r="J107" s="207"/>
      <c r="K107" s="207"/>
      <c r="L107" s="207">
        <v>0</v>
      </c>
      <c r="M107" s="207">
        <v>0</v>
      </c>
      <c r="N107" s="231">
        <v>0</v>
      </c>
      <c r="O107" s="214"/>
      <c r="P107" s="214"/>
      <c r="Q107" s="214"/>
      <c r="R107" s="214"/>
      <c r="S107" s="149" t="str">
        <f t="shared" si="53"/>
        <v>TAK</v>
      </c>
      <c r="T107" s="207">
        <v>0</v>
      </c>
      <c r="U107" s="207">
        <v>0</v>
      </c>
      <c r="V107" s="207"/>
      <c r="W107" s="207">
        <v>0</v>
      </c>
    </row>
    <row r="108" spans="1:24" s="63" customFormat="1">
      <c r="A108" s="179"/>
      <c r="B108" s="181"/>
      <c r="C108" s="49">
        <v>4480</v>
      </c>
      <c r="D108" s="50" t="s">
        <v>104</v>
      </c>
      <c r="E108" s="48">
        <f t="shared" si="55"/>
        <v>500000</v>
      </c>
      <c r="F108" s="48">
        <f t="shared" si="54"/>
        <v>500000</v>
      </c>
      <c r="G108" s="259"/>
      <c r="H108" s="215">
        <v>500000</v>
      </c>
      <c r="I108" s="235"/>
      <c r="J108" s="235"/>
      <c r="K108" s="235"/>
      <c r="L108" s="235"/>
      <c r="M108" s="235"/>
      <c r="N108" s="246"/>
      <c r="O108" s="214"/>
      <c r="P108" s="214"/>
      <c r="Q108" s="214"/>
      <c r="R108" s="214"/>
      <c r="S108" s="149" t="str">
        <f t="shared" si="53"/>
        <v>TAK</v>
      </c>
      <c r="T108" s="235"/>
      <c r="U108" s="235"/>
      <c r="V108" s="235"/>
      <c r="W108" s="235"/>
      <c r="X108" s="187" t="s">
        <v>379</v>
      </c>
    </row>
    <row r="109" spans="1:24" s="63" customFormat="1" ht="22.5">
      <c r="A109" s="179"/>
      <c r="B109" s="181"/>
      <c r="C109" s="49">
        <v>4500</v>
      </c>
      <c r="D109" s="260" t="s">
        <v>255</v>
      </c>
      <c r="E109" s="48">
        <f t="shared" si="55"/>
        <v>300</v>
      </c>
      <c r="F109" s="48">
        <f t="shared" si="54"/>
        <v>300</v>
      </c>
      <c r="G109" s="261"/>
      <c r="H109" s="215">
        <v>300</v>
      </c>
      <c r="I109" s="235"/>
      <c r="J109" s="235"/>
      <c r="K109" s="235"/>
      <c r="L109" s="235"/>
      <c r="M109" s="235"/>
      <c r="N109" s="246"/>
      <c r="O109" s="214"/>
      <c r="P109" s="214"/>
      <c r="Q109" s="214"/>
      <c r="R109" s="214"/>
      <c r="S109" s="149" t="str">
        <f t="shared" si="53"/>
        <v>TAK</v>
      </c>
      <c r="T109" s="235"/>
      <c r="U109" s="235"/>
      <c r="V109" s="235"/>
      <c r="W109" s="235"/>
    </row>
    <row r="110" spans="1:24" s="63" customFormat="1">
      <c r="A110" s="179"/>
      <c r="B110" s="181"/>
      <c r="C110" s="49">
        <v>4700</v>
      </c>
      <c r="D110" s="50" t="s">
        <v>168</v>
      </c>
      <c r="E110" s="51">
        <f t="shared" si="55"/>
        <v>20000</v>
      </c>
      <c r="F110" s="51">
        <f t="shared" si="54"/>
        <v>20000</v>
      </c>
      <c r="G110" s="235">
        <v>0</v>
      </c>
      <c r="H110" s="235">
        <v>20000</v>
      </c>
      <c r="I110" s="235">
        <v>0</v>
      </c>
      <c r="J110" s="235"/>
      <c r="K110" s="235"/>
      <c r="L110" s="235">
        <v>0</v>
      </c>
      <c r="M110" s="235">
        <v>0</v>
      </c>
      <c r="N110" s="246">
        <v>0</v>
      </c>
      <c r="O110" s="250"/>
      <c r="P110" s="250"/>
      <c r="Q110" s="250"/>
      <c r="R110" s="250"/>
      <c r="S110" s="149" t="str">
        <f t="shared" si="53"/>
        <v>TAK</v>
      </c>
      <c r="T110" s="235">
        <v>0</v>
      </c>
      <c r="U110" s="235">
        <v>0</v>
      </c>
      <c r="V110" s="235"/>
      <c r="W110" s="235">
        <v>0</v>
      </c>
      <c r="X110" s="187" t="s">
        <v>363</v>
      </c>
    </row>
    <row r="111" spans="1:24" s="63" customFormat="1">
      <c r="A111" s="179"/>
      <c r="B111" s="181"/>
      <c r="C111" s="251"/>
      <c r="D111" s="252" t="s">
        <v>169</v>
      </c>
      <c r="E111" s="253"/>
      <c r="F111" s="254"/>
      <c r="G111" s="255"/>
      <c r="H111" s="255"/>
      <c r="I111" s="255"/>
      <c r="J111" s="255"/>
      <c r="K111" s="255"/>
      <c r="L111" s="255"/>
      <c r="M111" s="255"/>
      <c r="N111" s="256"/>
      <c r="O111" s="257"/>
      <c r="P111" s="257"/>
      <c r="Q111" s="257"/>
      <c r="R111" s="257"/>
      <c r="S111" s="149" t="str">
        <f t="shared" si="53"/>
        <v>TAK</v>
      </c>
      <c r="T111" s="255"/>
      <c r="U111" s="255"/>
      <c r="V111" s="255"/>
      <c r="W111" s="255"/>
    </row>
    <row r="112" spans="1:24" s="63" customFormat="1">
      <c r="A112" s="179"/>
      <c r="B112" s="181"/>
      <c r="C112" s="46">
        <v>6060</v>
      </c>
      <c r="D112" s="47" t="s">
        <v>176</v>
      </c>
      <c r="E112" s="48">
        <f>SUM(F112,N112)</f>
        <v>12834</v>
      </c>
      <c r="F112" s="48">
        <f t="shared" si="54"/>
        <v>0</v>
      </c>
      <c r="G112" s="262">
        <f t="shared" ref="G112:N112" si="56">SUM(G113)</f>
        <v>0</v>
      </c>
      <c r="H112" s="262">
        <f t="shared" si="56"/>
        <v>0</v>
      </c>
      <c r="I112" s="262">
        <f t="shared" si="56"/>
        <v>0</v>
      </c>
      <c r="J112" s="262">
        <f t="shared" si="56"/>
        <v>0</v>
      </c>
      <c r="K112" s="262">
        <f t="shared" si="56"/>
        <v>0</v>
      </c>
      <c r="L112" s="262">
        <f t="shared" si="56"/>
        <v>0</v>
      </c>
      <c r="M112" s="262">
        <f t="shared" si="56"/>
        <v>0</v>
      </c>
      <c r="N112" s="263">
        <f t="shared" si="56"/>
        <v>12834</v>
      </c>
      <c r="O112" s="214">
        <f>SUM(O113)</f>
        <v>12834</v>
      </c>
      <c r="P112" s="214">
        <f t="shared" ref="P112:R112" si="57">SUM(P113)</f>
        <v>0</v>
      </c>
      <c r="Q112" s="214">
        <f t="shared" si="57"/>
        <v>0</v>
      </c>
      <c r="R112" s="214">
        <f t="shared" si="57"/>
        <v>0</v>
      </c>
      <c r="S112" s="149" t="str">
        <f t="shared" si="53"/>
        <v>TAK</v>
      </c>
      <c r="T112" s="220">
        <f>SUM(T113)</f>
        <v>0</v>
      </c>
      <c r="U112" s="220">
        <f>SUM(U113)</f>
        <v>0</v>
      </c>
      <c r="V112" s="220"/>
      <c r="W112" s="220">
        <f>SUM(W113)</f>
        <v>60000</v>
      </c>
    </row>
    <row r="113" spans="1:24" s="63" customFormat="1" hidden="1">
      <c r="A113" s="179"/>
      <c r="B113" s="181"/>
      <c r="C113" s="218"/>
      <c r="D113" s="219" t="s">
        <v>334</v>
      </c>
      <c r="E113" s="220">
        <f>SUM(N113)</f>
        <v>12834</v>
      </c>
      <c r="F113" s="264">
        <v>0</v>
      </c>
      <c r="G113" s="264">
        <v>0</v>
      </c>
      <c r="H113" s="264">
        <v>0</v>
      </c>
      <c r="I113" s="264">
        <v>0</v>
      </c>
      <c r="J113" s="264"/>
      <c r="K113" s="264"/>
      <c r="L113" s="264">
        <v>0</v>
      </c>
      <c r="M113" s="264">
        <v>0</v>
      </c>
      <c r="N113" s="265">
        <f>SUM(O113,Q113:R113)</f>
        <v>12834</v>
      </c>
      <c r="O113" s="214">
        <v>12834</v>
      </c>
      <c r="P113" s="214"/>
      <c r="Q113" s="214">
        <v>0</v>
      </c>
      <c r="R113" s="214">
        <v>0</v>
      </c>
      <c r="S113" s="149" t="str">
        <f t="shared" si="53"/>
        <v>TAK</v>
      </c>
      <c r="T113" s="266">
        <v>0</v>
      </c>
      <c r="U113" s="266">
        <v>0</v>
      </c>
      <c r="V113" s="266"/>
      <c r="W113" s="266">
        <v>60000</v>
      </c>
    </row>
    <row r="114" spans="1:24" s="65" customFormat="1">
      <c r="A114" s="179"/>
      <c r="B114" s="181"/>
      <c r="C114" s="46">
        <v>6057</v>
      </c>
      <c r="D114" s="47" t="s">
        <v>152</v>
      </c>
      <c r="E114" s="55">
        <f>SUM(F114,N114)</f>
        <v>880365</v>
      </c>
      <c r="F114" s="55">
        <f t="shared" ref="F114:F117" si="58">SUM(G114:M114)</f>
        <v>0</v>
      </c>
      <c r="G114" s="55">
        <f>SUM(G115:G115)</f>
        <v>0</v>
      </c>
      <c r="H114" s="55">
        <f>SUM(H115:H115)</f>
        <v>0</v>
      </c>
      <c r="I114" s="55">
        <f>SUM(I115:I115)</f>
        <v>0</v>
      </c>
      <c r="J114" s="55"/>
      <c r="K114" s="55"/>
      <c r="L114" s="55">
        <f>SUM(L115:L115)</f>
        <v>0</v>
      </c>
      <c r="M114" s="55">
        <f>SUM(M115:M115)</f>
        <v>0</v>
      </c>
      <c r="N114" s="223">
        <f>SUM(N115:N115)</f>
        <v>880365</v>
      </c>
      <c r="O114" s="48">
        <f t="shared" ref="O114:R114" si="59">SUM(O115:O115)</f>
        <v>880365</v>
      </c>
      <c r="P114" s="48">
        <f t="shared" si="59"/>
        <v>880365</v>
      </c>
      <c r="Q114" s="48">
        <f t="shared" si="59"/>
        <v>0</v>
      </c>
      <c r="R114" s="48">
        <f t="shared" si="59"/>
        <v>0</v>
      </c>
      <c r="S114" s="149" t="str">
        <f t="shared" si="53"/>
        <v>TAK</v>
      </c>
      <c r="T114" s="55">
        <f>SUM(T115:T115)</f>
        <v>880365</v>
      </c>
      <c r="U114" s="55">
        <f>SUM(U115:U115)</f>
        <v>0</v>
      </c>
      <c r="V114" s="55"/>
      <c r="W114" s="55">
        <f>SUM(W115:W115)</f>
        <v>0</v>
      </c>
    </row>
    <row r="115" spans="1:24" s="65" customFormat="1" hidden="1">
      <c r="A115" s="179"/>
      <c r="B115" s="181"/>
      <c r="C115" s="46"/>
      <c r="D115" s="47" t="s">
        <v>327</v>
      </c>
      <c r="E115" s="48">
        <f>SUM(F115,N115)</f>
        <v>880365</v>
      </c>
      <c r="F115" s="207">
        <f t="shared" si="58"/>
        <v>0</v>
      </c>
      <c r="G115" s="207"/>
      <c r="H115" s="207"/>
      <c r="I115" s="207"/>
      <c r="J115" s="207"/>
      <c r="K115" s="207"/>
      <c r="L115" s="207"/>
      <c r="M115" s="207"/>
      <c r="N115" s="223">
        <f>SUM(O115,Q115:R115)</f>
        <v>880365</v>
      </c>
      <c r="O115" s="214">
        <v>880365</v>
      </c>
      <c r="P115" s="214">
        <v>880365</v>
      </c>
      <c r="Q115" s="214"/>
      <c r="R115" s="214"/>
      <c r="S115" s="149" t="str">
        <f t="shared" si="53"/>
        <v>TAK</v>
      </c>
      <c r="T115" s="48">
        <f>N115</f>
        <v>880365</v>
      </c>
      <c r="U115" s="48"/>
      <c r="V115" s="48"/>
      <c r="W115" s="48"/>
    </row>
    <row r="116" spans="1:24" s="65" customFormat="1">
      <c r="A116" s="179"/>
      <c r="B116" s="181"/>
      <c r="C116" s="49">
        <v>6059</v>
      </c>
      <c r="D116" s="50" t="s">
        <v>152</v>
      </c>
      <c r="E116" s="51">
        <f>SUM(F116,N116)</f>
        <v>293455</v>
      </c>
      <c r="F116" s="51">
        <f t="shared" si="58"/>
        <v>0</v>
      </c>
      <c r="G116" s="51">
        <f>SUM(G117:G117)</f>
        <v>0</v>
      </c>
      <c r="H116" s="51">
        <f>SUM(H117:H117)</f>
        <v>0</v>
      </c>
      <c r="I116" s="51">
        <f>SUM(I117:I117)</f>
        <v>0</v>
      </c>
      <c r="J116" s="51"/>
      <c r="K116" s="51"/>
      <c r="L116" s="51">
        <f>SUM(L117:L117)</f>
        <v>0</v>
      </c>
      <c r="M116" s="51">
        <f>SUM(M117:M117)</f>
        <v>0</v>
      </c>
      <c r="N116" s="227">
        <f>SUM(N117:N117)</f>
        <v>293455</v>
      </c>
      <c r="O116" s="48">
        <f t="shared" ref="O116:R116" si="60">SUM(O117:O117)</f>
        <v>293455</v>
      </c>
      <c r="P116" s="48">
        <f t="shared" si="60"/>
        <v>293455</v>
      </c>
      <c r="Q116" s="48">
        <f t="shared" si="60"/>
        <v>0</v>
      </c>
      <c r="R116" s="48">
        <f t="shared" si="60"/>
        <v>0</v>
      </c>
      <c r="S116" s="149" t="str">
        <f t="shared" si="53"/>
        <v>TAK</v>
      </c>
      <c r="T116" s="51">
        <f>SUM(T117:T117)</f>
        <v>0</v>
      </c>
      <c r="U116" s="51">
        <f>SUM(U117:U117)</f>
        <v>293455</v>
      </c>
      <c r="V116" s="51"/>
      <c r="W116" s="51">
        <f>SUM(W117:W117)</f>
        <v>0</v>
      </c>
    </row>
    <row r="117" spans="1:24" s="65" customFormat="1" hidden="1">
      <c r="A117" s="179"/>
      <c r="B117" s="181"/>
      <c r="C117" s="46"/>
      <c r="D117" s="47" t="s">
        <v>327</v>
      </c>
      <c r="E117" s="48">
        <f>SUM(F117,N117)</f>
        <v>293455</v>
      </c>
      <c r="F117" s="208">
        <f t="shared" si="58"/>
        <v>0</v>
      </c>
      <c r="G117" s="208"/>
      <c r="H117" s="208"/>
      <c r="I117" s="208"/>
      <c r="J117" s="208"/>
      <c r="K117" s="208"/>
      <c r="L117" s="208"/>
      <c r="M117" s="208"/>
      <c r="N117" s="223">
        <f>SUM(O117,Q117:R117)</f>
        <v>293455</v>
      </c>
      <c r="O117" s="222">
        <v>293455</v>
      </c>
      <c r="P117" s="222">
        <v>293455</v>
      </c>
      <c r="Q117" s="222"/>
      <c r="R117" s="222"/>
      <c r="S117" s="149" t="str">
        <f t="shared" si="53"/>
        <v>TAK</v>
      </c>
      <c r="T117" s="48"/>
      <c r="U117" s="48">
        <f>N117</f>
        <v>293455</v>
      </c>
      <c r="V117" s="48"/>
      <c r="W117" s="48"/>
    </row>
    <row r="118" spans="1:24" s="63" customFormat="1">
      <c r="A118" s="179"/>
      <c r="B118" s="71">
        <v>75075</v>
      </c>
      <c r="C118" s="180"/>
      <c r="D118" s="56" t="s">
        <v>177</v>
      </c>
      <c r="E118" s="57">
        <f>SUM(E119:E120)</f>
        <v>3500</v>
      </c>
      <c r="F118" s="57">
        <f t="shared" ref="F118:N118" si="61">SUM(F119:F120)</f>
        <v>3500</v>
      </c>
      <c r="G118" s="57">
        <f t="shared" si="61"/>
        <v>500</v>
      </c>
      <c r="H118" s="57">
        <f t="shared" si="61"/>
        <v>3000</v>
      </c>
      <c r="I118" s="57">
        <f t="shared" si="61"/>
        <v>0</v>
      </c>
      <c r="J118" s="57"/>
      <c r="K118" s="57"/>
      <c r="L118" s="57">
        <f t="shared" si="61"/>
        <v>0</v>
      </c>
      <c r="M118" s="57">
        <f t="shared" si="61"/>
        <v>0</v>
      </c>
      <c r="N118" s="145">
        <f t="shared" si="61"/>
        <v>0</v>
      </c>
      <c r="O118" s="157"/>
      <c r="P118" s="157"/>
      <c r="Q118" s="157"/>
      <c r="R118" s="157"/>
      <c r="S118" s="149" t="str">
        <f t="shared" si="53"/>
        <v>TAK</v>
      </c>
      <c r="T118" s="57">
        <f>SUM(T119:T120)</f>
        <v>0</v>
      </c>
      <c r="U118" s="57">
        <f>SUM(U119:U120)</f>
        <v>0</v>
      </c>
      <c r="V118" s="57"/>
      <c r="W118" s="57">
        <f>SUM(W119:W120)</f>
        <v>0</v>
      </c>
    </row>
    <row r="119" spans="1:24" s="63" customFormat="1">
      <c r="A119" s="179"/>
      <c r="B119" s="181"/>
      <c r="C119" s="43">
        <v>4170</v>
      </c>
      <c r="D119" s="44" t="s">
        <v>157</v>
      </c>
      <c r="E119" s="45">
        <v>500</v>
      </c>
      <c r="F119" s="45">
        <v>500</v>
      </c>
      <c r="G119" s="45">
        <v>500</v>
      </c>
      <c r="H119" s="69"/>
      <c r="I119" s="69"/>
      <c r="J119" s="69"/>
      <c r="K119" s="69"/>
      <c r="L119" s="69"/>
      <c r="M119" s="69"/>
      <c r="N119" s="146"/>
      <c r="O119" s="267"/>
      <c r="P119" s="267"/>
      <c r="Q119" s="267"/>
      <c r="R119" s="267"/>
      <c r="S119" s="149" t="str">
        <f t="shared" ref="S119:S134" si="62">IF(SUM(N119,F119)=E119,"TAK","NIE")</f>
        <v>TAK</v>
      </c>
      <c r="T119" s="69"/>
      <c r="U119" s="69"/>
      <c r="V119" s="69"/>
      <c r="W119" s="69"/>
    </row>
    <row r="120" spans="1:24" s="63" customFormat="1">
      <c r="A120" s="179"/>
      <c r="B120" s="181"/>
      <c r="C120" s="218">
        <v>4300</v>
      </c>
      <c r="D120" s="219" t="s">
        <v>154</v>
      </c>
      <c r="E120" s="220">
        <v>3000</v>
      </c>
      <c r="F120" s="220">
        <v>3000</v>
      </c>
      <c r="G120" s="268"/>
      <c r="H120" s="268">
        <v>3000</v>
      </c>
      <c r="I120" s="268"/>
      <c r="J120" s="268"/>
      <c r="K120" s="268"/>
      <c r="L120" s="268"/>
      <c r="M120" s="268"/>
      <c r="N120" s="269"/>
      <c r="O120" s="210"/>
      <c r="P120" s="210"/>
      <c r="Q120" s="210"/>
      <c r="R120" s="210"/>
      <c r="S120" s="149" t="str">
        <f t="shared" si="62"/>
        <v>TAK</v>
      </c>
      <c r="T120" s="268"/>
      <c r="U120" s="268"/>
      <c r="V120" s="268"/>
      <c r="W120" s="268"/>
      <c r="X120" s="187" t="s">
        <v>362</v>
      </c>
    </row>
    <row r="121" spans="1:24" s="63" customFormat="1">
      <c r="A121" s="179"/>
      <c r="B121" s="71">
        <v>75095</v>
      </c>
      <c r="C121" s="180"/>
      <c r="D121" s="56" t="s">
        <v>139</v>
      </c>
      <c r="E121" s="57">
        <f>SUM(E122:E124)</f>
        <v>18400</v>
      </c>
      <c r="F121" s="57">
        <f t="shared" ref="F121:N121" si="63">SUM(F122:F124)</f>
        <v>18400</v>
      </c>
      <c r="G121" s="57">
        <f t="shared" si="63"/>
        <v>0</v>
      </c>
      <c r="H121" s="57">
        <f t="shared" si="63"/>
        <v>10000</v>
      </c>
      <c r="I121" s="57">
        <f t="shared" si="63"/>
        <v>0</v>
      </c>
      <c r="J121" s="57">
        <f t="shared" si="63"/>
        <v>8400</v>
      </c>
      <c r="K121" s="57">
        <f t="shared" si="63"/>
        <v>0</v>
      </c>
      <c r="L121" s="57">
        <f t="shared" si="63"/>
        <v>0</v>
      </c>
      <c r="M121" s="57">
        <f t="shared" si="63"/>
        <v>0</v>
      </c>
      <c r="N121" s="145">
        <f t="shared" si="63"/>
        <v>0</v>
      </c>
      <c r="O121" s="157"/>
      <c r="P121" s="157"/>
      <c r="Q121" s="157"/>
      <c r="R121" s="157"/>
      <c r="S121" s="149" t="str">
        <f t="shared" si="62"/>
        <v>TAK</v>
      </c>
      <c r="T121" s="57">
        <f t="shared" ref="T121:W121" si="64">SUM(T122:T124)</f>
        <v>0</v>
      </c>
      <c r="U121" s="57">
        <f t="shared" si="64"/>
        <v>0</v>
      </c>
      <c r="V121" s="57"/>
      <c r="W121" s="57">
        <f t="shared" si="64"/>
        <v>0</v>
      </c>
    </row>
    <row r="122" spans="1:24" s="63" customFormat="1">
      <c r="A122" s="179"/>
      <c r="B122" s="181"/>
      <c r="C122" s="43">
        <v>3030</v>
      </c>
      <c r="D122" s="44" t="s">
        <v>171</v>
      </c>
      <c r="E122" s="45">
        <v>8400</v>
      </c>
      <c r="F122" s="45">
        <v>8400</v>
      </c>
      <c r="G122" s="69">
        <v>0</v>
      </c>
      <c r="H122" s="69">
        <v>0</v>
      </c>
      <c r="I122" s="69">
        <v>0</v>
      </c>
      <c r="J122" s="69">
        <v>8400</v>
      </c>
      <c r="K122" s="69"/>
      <c r="L122" s="69">
        <v>0</v>
      </c>
      <c r="M122" s="69">
        <v>0</v>
      </c>
      <c r="N122" s="146">
        <v>0</v>
      </c>
      <c r="O122" s="146">
        <v>0</v>
      </c>
      <c r="P122" s="146">
        <v>0</v>
      </c>
      <c r="Q122" s="146">
        <v>0</v>
      </c>
      <c r="R122" s="270">
        <v>0</v>
      </c>
      <c r="S122" s="149" t="str">
        <f t="shared" si="62"/>
        <v>TAK</v>
      </c>
      <c r="T122" s="69">
        <v>0</v>
      </c>
      <c r="U122" s="69">
        <v>0</v>
      </c>
      <c r="V122" s="69"/>
      <c r="W122" s="69">
        <v>0</v>
      </c>
    </row>
    <row r="123" spans="1:24" s="63" customFormat="1">
      <c r="A123" s="179"/>
      <c r="B123" s="181"/>
      <c r="C123" s="49">
        <v>4410</v>
      </c>
      <c r="D123" s="50" t="s">
        <v>172</v>
      </c>
      <c r="E123" s="51">
        <v>2000</v>
      </c>
      <c r="F123" s="51">
        <v>2000</v>
      </c>
      <c r="G123" s="235">
        <v>0</v>
      </c>
      <c r="H123" s="51">
        <v>2000</v>
      </c>
      <c r="I123" s="235">
        <v>0</v>
      </c>
      <c r="J123" s="235"/>
      <c r="K123" s="235"/>
      <c r="L123" s="235">
        <v>0</v>
      </c>
      <c r="M123" s="235">
        <v>0</v>
      </c>
      <c r="N123" s="246">
        <v>0</v>
      </c>
      <c r="O123" s="246">
        <v>0</v>
      </c>
      <c r="P123" s="246">
        <v>0</v>
      </c>
      <c r="Q123" s="246">
        <v>0</v>
      </c>
      <c r="R123" s="271">
        <v>0</v>
      </c>
      <c r="S123" s="149" t="str">
        <f t="shared" si="62"/>
        <v>TAK</v>
      </c>
      <c r="T123" s="235">
        <v>0</v>
      </c>
      <c r="U123" s="235">
        <v>0</v>
      </c>
      <c r="V123" s="235"/>
      <c r="W123" s="235">
        <v>0</v>
      </c>
    </row>
    <row r="124" spans="1:24" s="63" customFormat="1">
      <c r="A124" s="179"/>
      <c r="B124" s="181"/>
      <c r="C124" s="218">
        <v>4430</v>
      </c>
      <c r="D124" s="219" t="s">
        <v>155</v>
      </c>
      <c r="E124" s="220">
        <v>8000</v>
      </c>
      <c r="F124" s="220">
        <v>8000</v>
      </c>
      <c r="G124" s="220">
        <v>0</v>
      </c>
      <c r="H124" s="220">
        <v>8000</v>
      </c>
      <c r="I124" s="220">
        <v>0</v>
      </c>
      <c r="J124" s="220"/>
      <c r="K124" s="220"/>
      <c r="L124" s="220">
        <v>0</v>
      </c>
      <c r="M124" s="220">
        <v>0</v>
      </c>
      <c r="N124" s="147">
        <v>0</v>
      </c>
      <c r="O124" s="147">
        <v>0</v>
      </c>
      <c r="P124" s="147">
        <v>0</v>
      </c>
      <c r="Q124" s="147">
        <v>0</v>
      </c>
      <c r="R124" s="272">
        <v>0</v>
      </c>
      <c r="S124" s="149" t="str">
        <f t="shared" si="62"/>
        <v>TAK</v>
      </c>
      <c r="T124" s="220">
        <v>0</v>
      </c>
      <c r="U124" s="220">
        <v>0</v>
      </c>
      <c r="V124" s="220"/>
      <c r="W124" s="220">
        <v>0</v>
      </c>
      <c r="X124" s="187" t="s">
        <v>365</v>
      </c>
    </row>
    <row r="125" spans="1:24" s="70" customFormat="1">
      <c r="A125" s="160">
        <v>751</v>
      </c>
      <c r="B125" s="177"/>
      <c r="C125" s="178"/>
      <c r="D125" s="156" t="s">
        <v>91</v>
      </c>
      <c r="E125" s="68">
        <f>SUM(E127)</f>
        <v>906</v>
      </c>
      <c r="F125" s="68">
        <f t="shared" ref="F125:N125" si="65">SUM(F127)</f>
        <v>906</v>
      </c>
      <c r="G125" s="68">
        <f t="shared" si="65"/>
        <v>906</v>
      </c>
      <c r="H125" s="68">
        <f t="shared" si="65"/>
        <v>0</v>
      </c>
      <c r="I125" s="68">
        <f t="shared" si="65"/>
        <v>0</v>
      </c>
      <c r="J125" s="68"/>
      <c r="K125" s="68"/>
      <c r="L125" s="68">
        <f t="shared" si="65"/>
        <v>0</v>
      </c>
      <c r="M125" s="68">
        <f t="shared" si="65"/>
        <v>0</v>
      </c>
      <c r="N125" s="144">
        <f t="shared" si="65"/>
        <v>0</v>
      </c>
      <c r="O125" s="267"/>
      <c r="P125" s="267"/>
      <c r="Q125" s="267"/>
      <c r="R125" s="267"/>
      <c r="S125" s="149" t="str">
        <f t="shared" si="62"/>
        <v>TAK</v>
      </c>
      <c r="T125" s="68">
        <f>SUM(T127)</f>
        <v>0</v>
      </c>
      <c r="U125" s="68">
        <f>SUM(U127)</f>
        <v>0</v>
      </c>
      <c r="V125" s="68"/>
      <c r="W125" s="68">
        <f>SUM(W127)</f>
        <v>0</v>
      </c>
    </row>
    <row r="126" spans="1:24" s="70" customFormat="1">
      <c r="A126" s="273"/>
      <c r="B126" s="274"/>
      <c r="C126" s="275"/>
      <c r="D126" s="276" t="s">
        <v>92</v>
      </c>
      <c r="E126" s="277"/>
      <c r="F126" s="278"/>
      <c r="G126" s="278"/>
      <c r="H126" s="278"/>
      <c r="I126" s="278"/>
      <c r="J126" s="278"/>
      <c r="K126" s="278"/>
      <c r="L126" s="278"/>
      <c r="M126" s="278"/>
      <c r="N126" s="279"/>
      <c r="O126" s="280"/>
      <c r="P126" s="280"/>
      <c r="Q126" s="280"/>
      <c r="R126" s="280"/>
      <c r="S126" s="149" t="str">
        <f t="shared" si="62"/>
        <v>TAK</v>
      </c>
      <c r="T126" s="278"/>
      <c r="U126" s="278"/>
      <c r="V126" s="278"/>
      <c r="W126" s="278"/>
    </row>
    <row r="127" spans="1:24" s="70" customFormat="1">
      <c r="A127" s="179"/>
      <c r="B127" s="281">
        <v>75101</v>
      </c>
      <c r="C127" s="178"/>
      <c r="D127" s="53" t="s">
        <v>93</v>
      </c>
      <c r="E127" s="54">
        <f>SUM(E129:E131)</f>
        <v>906</v>
      </c>
      <c r="F127" s="54">
        <f t="shared" ref="F127:N127" si="66">SUM(F129:F131)</f>
        <v>906</v>
      </c>
      <c r="G127" s="54">
        <f t="shared" si="66"/>
        <v>906</v>
      </c>
      <c r="H127" s="54">
        <f t="shared" si="66"/>
        <v>0</v>
      </c>
      <c r="I127" s="54">
        <f t="shared" si="66"/>
        <v>0</v>
      </c>
      <c r="J127" s="54"/>
      <c r="K127" s="54"/>
      <c r="L127" s="54">
        <f t="shared" si="66"/>
        <v>0</v>
      </c>
      <c r="M127" s="54">
        <f t="shared" si="66"/>
        <v>0</v>
      </c>
      <c r="N127" s="282">
        <f t="shared" si="66"/>
        <v>0</v>
      </c>
      <c r="O127" s="267"/>
      <c r="P127" s="267"/>
      <c r="Q127" s="267"/>
      <c r="R127" s="267"/>
      <c r="S127" s="149" t="str">
        <f t="shared" si="62"/>
        <v>TAK</v>
      </c>
      <c r="T127" s="54">
        <f>SUM(T129:T131)</f>
        <v>0</v>
      </c>
      <c r="U127" s="54">
        <f>SUM(U129:U131)</f>
        <v>0</v>
      </c>
      <c r="V127" s="54"/>
      <c r="W127" s="54">
        <f>SUM(W129:W131)</f>
        <v>0</v>
      </c>
    </row>
    <row r="128" spans="1:24" s="70" customFormat="1">
      <c r="A128" s="179"/>
      <c r="B128" s="274"/>
      <c r="C128" s="182"/>
      <c r="D128" s="165" t="s">
        <v>94</v>
      </c>
      <c r="E128" s="283"/>
      <c r="F128" s="72"/>
      <c r="G128" s="72"/>
      <c r="H128" s="72"/>
      <c r="I128" s="72"/>
      <c r="J128" s="72"/>
      <c r="K128" s="72"/>
      <c r="L128" s="72"/>
      <c r="M128" s="72"/>
      <c r="N128" s="148"/>
      <c r="O128" s="280"/>
      <c r="P128" s="280"/>
      <c r="Q128" s="280"/>
      <c r="R128" s="280"/>
      <c r="S128" s="149" t="str">
        <f t="shared" si="62"/>
        <v>TAK</v>
      </c>
      <c r="T128" s="72"/>
      <c r="U128" s="72"/>
      <c r="V128" s="72"/>
      <c r="W128" s="72"/>
    </row>
    <row r="129" spans="1:24" s="70" customFormat="1">
      <c r="A129" s="179"/>
      <c r="B129" s="181"/>
      <c r="C129" s="284">
        <v>4110</v>
      </c>
      <c r="D129" s="285" t="s">
        <v>161</v>
      </c>
      <c r="E129" s="286">
        <v>116</v>
      </c>
      <c r="F129" s="286">
        <v>116</v>
      </c>
      <c r="G129" s="286">
        <v>116</v>
      </c>
      <c r="H129" s="286">
        <v>0</v>
      </c>
      <c r="I129" s="270">
        <v>0</v>
      </c>
      <c r="J129" s="270"/>
      <c r="K129" s="270"/>
      <c r="L129" s="270">
        <v>0</v>
      </c>
      <c r="M129" s="270">
        <v>0</v>
      </c>
      <c r="N129" s="287">
        <v>0</v>
      </c>
      <c r="O129" s="203"/>
      <c r="P129" s="203"/>
      <c r="Q129" s="203"/>
      <c r="R129" s="203"/>
      <c r="S129" s="149" t="str">
        <f t="shared" si="62"/>
        <v>TAK</v>
      </c>
      <c r="T129" s="270">
        <v>0</v>
      </c>
      <c r="U129" s="270">
        <v>0</v>
      </c>
      <c r="V129" s="270"/>
      <c r="W129" s="270">
        <v>0</v>
      </c>
    </row>
    <row r="130" spans="1:24" s="70" customFormat="1">
      <c r="A130" s="179"/>
      <c r="B130" s="181"/>
      <c r="C130" s="46">
        <v>4120</v>
      </c>
      <c r="D130" s="47" t="s">
        <v>162</v>
      </c>
      <c r="E130" s="48">
        <v>19</v>
      </c>
      <c r="F130" s="48">
        <v>19</v>
      </c>
      <c r="G130" s="48">
        <v>19</v>
      </c>
      <c r="H130" s="48">
        <v>0</v>
      </c>
      <c r="I130" s="207">
        <v>0</v>
      </c>
      <c r="J130" s="207"/>
      <c r="K130" s="207"/>
      <c r="L130" s="207">
        <v>0</v>
      </c>
      <c r="M130" s="207">
        <v>0</v>
      </c>
      <c r="N130" s="231">
        <v>0</v>
      </c>
      <c r="O130" s="225"/>
      <c r="P130" s="225"/>
      <c r="Q130" s="225"/>
      <c r="R130" s="225"/>
      <c r="S130" s="149" t="str">
        <f t="shared" si="62"/>
        <v>TAK</v>
      </c>
      <c r="T130" s="207">
        <v>0</v>
      </c>
      <c r="U130" s="207">
        <v>0</v>
      </c>
      <c r="V130" s="207"/>
      <c r="W130" s="207">
        <v>0</v>
      </c>
    </row>
    <row r="131" spans="1:24" s="70" customFormat="1">
      <c r="A131" s="179"/>
      <c r="B131" s="181"/>
      <c r="C131" s="288">
        <v>4170</v>
      </c>
      <c r="D131" s="289" t="s">
        <v>157</v>
      </c>
      <c r="E131" s="290">
        <v>771</v>
      </c>
      <c r="F131" s="290">
        <v>771</v>
      </c>
      <c r="G131" s="290">
        <v>771</v>
      </c>
      <c r="H131" s="291">
        <v>0</v>
      </c>
      <c r="I131" s="291">
        <v>0</v>
      </c>
      <c r="J131" s="291"/>
      <c r="K131" s="291"/>
      <c r="L131" s="291">
        <v>0</v>
      </c>
      <c r="M131" s="291">
        <v>0</v>
      </c>
      <c r="N131" s="292">
        <v>0</v>
      </c>
      <c r="O131" s="228"/>
      <c r="P131" s="228"/>
      <c r="Q131" s="228"/>
      <c r="R131" s="228"/>
      <c r="S131" s="149" t="str">
        <f t="shared" si="62"/>
        <v>TAK</v>
      </c>
      <c r="T131" s="291">
        <v>0</v>
      </c>
      <c r="U131" s="291">
        <v>0</v>
      </c>
      <c r="V131" s="291"/>
      <c r="W131" s="291">
        <v>0</v>
      </c>
    </row>
    <row r="132" spans="1:24" s="63" customFormat="1">
      <c r="A132" s="160">
        <v>754</v>
      </c>
      <c r="B132" s="177"/>
      <c r="C132" s="182"/>
      <c r="D132" s="161" t="s">
        <v>178</v>
      </c>
      <c r="E132" s="152">
        <f t="shared" ref="E132:R132" si="67">SUM(E133,E135,E153,E157)</f>
        <v>223065</v>
      </c>
      <c r="F132" s="152">
        <f t="shared" si="67"/>
        <v>223065</v>
      </c>
      <c r="G132" s="152">
        <f t="shared" si="67"/>
        <v>72225</v>
      </c>
      <c r="H132" s="152">
        <f t="shared" si="67"/>
        <v>132740</v>
      </c>
      <c r="I132" s="152">
        <f t="shared" si="67"/>
        <v>0</v>
      </c>
      <c r="J132" s="152">
        <f t="shared" si="67"/>
        <v>18100</v>
      </c>
      <c r="K132" s="152">
        <f t="shared" si="67"/>
        <v>0</v>
      </c>
      <c r="L132" s="152">
        <f t="shared" si="67"/>
        <v>0</v>
      </c>
      <c r="M132" s="152">
        <f t="shared" si="67"/>
        <v>0</v>
      </c>
      <c r="N132" s="162">
        <f t="shared" si="67"/>
        <v>0</v>
      </c>
      <c r="O132" s="162">
        <f t="shared" si="67"/>
        <v>0</v>
      </c>
      <c r="P132" s="162">
        <f t="shared" si="67"/>
        <v>0</v>
      </c>
      <c r="Q132" s="162">
        <f t="shared" si="67"/>
        <v>0</v>
      </c>
      <c r="R132" s="162">
        <f t="shared" si="67"/>
        <v>0</v>
      </c>
      <c r="S132" s="149" t="str">
        <f t="shared" si="62"/>
        <v>TAK</v>
      </c>
      <c r="T132" s="152">
        <f>SUM(T133,T135,T153,T157)</f>
        <v>0</v>
      </c>
      <c r="U132" s="152">
        <f>SUM(U133,U135,U153,U157)</f>
        <v>0</v>
      </c>
      <c r="V132" s="152"/>
      <c r="W132" s="152">
        <f>SUM(W133,W135,W153,W157)</f>
        <v>0</v>
      </c>
    </row>
    <row r="133" spans="1:24" s="63" customFormat="1">
      <c r="A133" s="179"/>
      <c r="B133" s="71">
        <v>75405</v>
      </c>
      <c r="C133" s="180"/>
      <c r="D133" s="56" t="s">
        <v>228</v>
      </c>
      <c r="E133" s="57">
        <f>SUM(E134)</f>
        <v>1000</v>
      </c>
      <c r="F133" s="57">
        <f t="shared" ref="F133:N133" si="68">SUM(F134)</f>
        <v>1000</v>
      </c>
      <c r="G133" s="57">
        <f t="shared" si="68"/>
        <v>0</v>
      </c>
      <c r="H133" s="57">
        <f t="shared" si="68"/>
        <v>1000</v>
      </c>
      <c r="I133" s="57">
        <f t="shared" si="68"/>
        <v>0</v>
      </c>
      <c r="J133" s="57"/>
      <c r="K133" s="57"/>
      <c r="L133" s="57">
        <f t="shared" si="68"/>
        <v>0</v>
      </c>
      <c r="M133" s="57">
        <f t="shared" si="68"/>
        <v>0</v>
      </c>
      <c r="N133" s="145">
        <f t="shared" si="68"/>
        <v>0</v>
      </c>
      <c r="O133" s="157">
        <v>0</v>
      </c>
      <c r="P133" s="157">
        <v>0</v>
      </c>
      <c r="Q133" s="157">
        <v>0</v>
      </c>
      <c r="R133" s="157">
        <v>0</v>
      </c>
      <c r="S133" s="149" t="str">
        <f t="shared" si="62"/>
        <v>TAK</v>
      </c>
      <c r="T133" s="57">
        <f>SUM(T134)</f>
        <v>0</v>
      </c>
      <c r="U133" s="57">
        <f>SUM(U134)</f>
        <v>0</v>
      </c>
      <c r="V133" s="57"/>
      <c r="W133" s="57">
        <f>SUM(W134)</f>
        <v>0</v>
      </c>
    </row>
    <row r="134" spans="1:24" s="63" customFormat="1">
      <c r="A134" s="179"/>
      <c r="B134" s="181"/>
      <c r="C134" s="199">
        <v>4210</v>
      </c>
      <c r="D134" s="56" t="s">
        <v>158</v>
      </c>
      <c r="E134" s="57">
        <v>1000</v>
      </c>
      <c r="F134" s="57">
        <v>1000</v>
      </c>
      <c r="G134" s="200">
        <v>0</v>
      </c>
      <c r="H134" s="200">
        <v>1000</v>
      </c>
      <c r="I134" s="200">
        <v>0</v>
      </c>
      <c r="J134" s="200"/>
      <c r="K134" s="200"/>
      <c r="L134" s="200">
        <v>0</v>
      </c>
      <c r="M134" s="200">
        <v>0</v>
      </c>
      <c r="N134" s="201">
        <v>0</v>
      </c>
      <c r="O134" s="157">
        <v>0</v>
      </c>
      <c r="P134" s="157">
        <v>0</v>
      </c>
      <c r="Q134" s="157">
        <v>0</v>
      </c>
      <c r="R134" s="157">
        <v>0</v>
      </c>
      <c r="S134" s="149" t="str">
        <f t="shared" si="62"/>
        <v>TAK</v>
      </c>
      <c r="T134" s="200">
        <v>0</v>
      </c>
      <c r="U134" s="200">
        <v>0</v>
      </c>
      <c r="V134" s="200"/>
      <c r="W134" s="200">
        <v>0</v>
      </c>
    </row>
    <row r="135" spans="1:24" s="63" customFormat="1">
      <c r="A135" s="179"/>
      <c r="B135" s="71">
        <v>75412</v>
      </c>
      <c r="C135" s="180"/>
      <c r="D135" s="56" t="s">
        <v>179</v>
      </c>
      <c r="E135" s="57">
        <f>SUM(E136:E152)</f>
        <v>217065</v>
      </c>
      <c r="F135" s="57">
        <f t="shared" ref="F135:R135" si="69">SUM(F136:F152)</f>
        <v>217065</v>
      </c>
      <c r="G135" s="57">
        <f t="shared" si="69"/>
        <v>72225</v>
      </c>
      <c r="H135" s="57">
        <f t="shared" si="69"/>
        <v>126740</v>
      </c>
      <c r="I135" s="57">
        <f t="shared" si="69"/>
        <v>0</v>
      </c>
      <c r="J135" s="57">
        <f t="shared" si="69"/>
        <v>18100</v>
      </c>
      <c r="K135" s="57">
        <f t="shared" si="69"/>
        <v>0</v>
      </c>
      <c r="L135" s="57">
        <f t="shared" si="69"/>
        <v>0</v>
      </c>
      <c r="M135" s="57">
        <f t="shared" si="69"/>
        <v>0</v>
      </c>
      <c r="N135" s="57">
        <f t="shared" si="69"/>
        <v>0</v>
      </c>
      <c r="O135" s="57">
        <f t="shared" si="69"/>
        <v>0</v>
      </c>
      <c r="P135" s="57">
        <f t="shared" si="69"/>
        <v>0</v>
      </c>
      <c r="Q135" s="57">
        <f t="shared" si="69"/>
        <v>0</v>
      </c>
      <c r="R135" s="57">
        <f t="shared" si="69"/>
        <v>0</v>
      </c>
      <c r="S135" s="159">
        <f>SUM(S136:S151)</f>
        <v>0</v>
      </c>
      <c r="T135" s="57">
        <f>SUM(T136:T151)</f>
        <v>0</v>
      </c>
      <c r="U135" s="57">
        <f>SUM(U136:U151)</f>
        <v>0</v>
      </c>
      <c r="V135" s="57">
        <f>SUM(V136:V151)</f>
        <v>0</v>
      </c>
      <c r="W135" s="57">
        <f>SUM(W136:W151)</f>
        <v>0</v>
      </c>
    </row>
    <row r="136" spans="1:24" s="63" customFormat="1">
      <c r="A136" s="179"/>
      <c r="B136" s="181"/>
      <c r="C136" s="164">
        <v>3020</v>
      </c>
      <c r="D136" s="165" t="s">
        <v>219</v>
      </c>
      <c r="E136" s="166">
        <f>SUM(F136,N136)</f>
        <v>2100</v>
      </c>
      <c r="F136" s="166">
        <f>SUM(G136:M136)</f>
        <v>2100</v>
      </c>
      <c r="G136" s="211">
        <v>0</v>
      </c>
      <c r="H136" s="293">
        <v>0</v>
      </c>
      <c r="I136" s="211">
        <v>0</v>
      </c>
      <c r="J136" s="211">
        <v>2100</v>
      </c>
      <c r="K136" s="211"/>
      <c r="L136" s="211">
        <v>0</v>
      </c>
      <c r="M136" s="211">
        <v>0</v>
      </c>
      <c r="N136" s="212">
        <v>0</v>
      </c>
      <c r="O136" s="212">
        <v>0</v>
      </c>
      <c r="P136" s="212">
        <v>0</v>
      </c>
      <c r="Q136" s="176">
        <v>0</v>
      </c>
      <c r="R136" s="175">
        <v>0</v>
      </c>
      <c r="S136" s="149" t="str">
        <f t="shared" ref="S136:S169" si="70">IF(SUM(N136,F136)=E136,"TAK","NIE")</f>
        <v>TAK</v>
      </c>
      <c r="T136" s="211">
        <v>0</v>
      </c>
      <c r="U136" s="211">
        <v>0</v>
      </c>
      <c r="V136" s="211"/>
      <c r="W136" s="211">
        <v>0</v>
      </c>
    </row>
    <row r="137" spans="1:24" s="63" customFormat="1">
      <c r="A137" s="179"/>
      <c r="B137" s="181"/>
      <c r="C137" s="46">
        <v>3030</v>
      </c>
      <c r="D137" s="47" t="s">
        <v>254</v>
      </c>
      <c r="E137" s="48">
        <f t="shared" ref="E137:E152" si="71">SUM(F137,N137)</f>
        <v>16000</v>
      </c>
      <c r="F137" s="48">
        <f t="shared" ref="F137:F152" si="72">SUM(G137:M137)</f>
        <v>16000</v>
      </c>
      <c r="G137" s="294"/>
      <c r="H137" s="207"/>
      <c r="I137" s="207"/>
      <c r="J137" s="207">
        <v>16000</v>
      </c>
      <c r="K137" s="207">
        <v>0</v>
      </c>
      <c r="L137" s="207">
        <v>0</v>
      </c>
      <c r="M137" s="207">
        <v>0</v>
      </c>
      <c r="N137" s="231">
        <v>0</v>
      </c>
      <c r="O137" s="231">
        <v>0</v>
      </c>
      <c r="P137" s="231">
        <v>0</v>
      </c>
      <c r="Q137" s="231">
        <v>0</v>
      </c>
      <c r="R137" s="207">
        <v>0</v>
      </c>
      <c r="S137" s="149" t="str">
        <f t="shared" si="70"/>
        <v>TAK</v>
      </c>
      <c r="T137" s="72"/>
      <c r="U137" s="72"/>
      <c r="V137" s="72"/>
      <c r="W137" s="72"/>
    </row>
    <row r="138" spans="1:24" s="63" customFormat="1">
      <c r="A138" s="179"/>
      <c r="B138" s="181"/>
      <c r="C138" s="46">
        <v>4010</v>
      </c>
      <c r="D138" s="47" t="s">
        <v>163</v>
      </c>
      <c r="E138" s="48">
        <f t="shared" si="71"/>
        <v>54600</v>
      </c>
      <c r="F138" s="48">
        <f t="shared" si="72"/>
        <v>54600</v>
      </c>
      <c r="G138" s="48">
        <v>54600</v>
      </c>
      <c r="H138" s="207">
        <v>0</v>
      </c>
      <c r="I138" s="207">
        <v>0</v>
      </c>
      <c r="J138" s="207"/>
      <c r="K138" s="207"/>
      <c r="L138" s="207">
        <v>0</v>
      </c>
      <c r="M138" s="207">
        <v>0</v>
      </c>
      <c r="N138" s="231">
        <v>0</v>
      </c>
      <c r="O138" s="231">
        <v>0</v>
      </c>
      <c r="P138" s="231">
        <v>0</v>
      </c>
      <c r="Q138" s="231">
        <v>0</v>
      </c>
      <c r="R138" s="207">
        <v>0</v>
      </c>
      <c r="S138" s="149" t="str">
        <f t="shared" si="70"/>
        <v>TAK</v>
      </c>
      <c r="T138" s="207">
        <v>0</v>
      </c>
      <c r="U138" s="207">
        <v>0</v>
      </c>
      <c r="V138" s="207"/>
      <c r="W138" s="207">
        <v>0</v>
      </c>
    </row>
    <row r="139" spans="1:24" s="63" customFormat="1">
      <c r="A139" s="179"/>
      <c r="B139" s="181"/>
      <c r="C139" s="46">
        <v>4040</v>
      </c>
      <c r="D139" s="47" t="s">
        <v>164</v>
      </c>
      <c r="E139" s="48">
        <f t="shared" si="71"/>
        <v>4375</v>
      </c>
      <c r="F139" s="48">
        <f t="shared" si="72"/>
        <v>4375</v>
      </c>
      <c r="G139" s="48">
        <v>4375</v>
      </c>
      <c r="H139" s="207">
        <v>0</v>
      </c>
      <c r="I139" s="207">
        <v>0</v>
      </c>
      <c r="J139" s="207"/>
      <c r="K139" s="207"/>
      <c r="L139" s="207">
        <v>0</v>
      </c>
      <c r="M139" s="207">
        <v>0</v>
      </c>
      <c r="N139" s="231">
        <v>0</v>
      </c>
      <c r="O139" s="231">
        <v>0</v>
      </c>
      <c r="P139" s="231">
        <v>0</v>
      </c>
      <c r="Q139" s="231">
        <v>0</v>
      </c>
      <c r="R139" s="207">
        <v>0</v>
      </c>
      <c r="S139" s="149" t="str">
        <f t="shared" si="70"/>
        <v>TAK</v>
      </c>
      <c r="T139" s="207">
        <v>0</v>
      </c>
      <c r="U139" s="207">
        <v>0</v>
      </c>
      <c r="V139" s="207"/>
      <c r="W139" s="207">
        <v>0</v>
      </c>
    </row>
    <row r="140" spans="1:24" s="63" customFormat="1">
      <c r="A140" s="179"/>
      <c r="B140" s="181"/>
      <c r="C140" s="46">
        <v>4110</v>
      </c>
      <c r="D140" s="47" t="s">
        <v>161</v>
      </c>
      <c r="E140" s="48">
        <f t="shared" si="71"/>
        <v>8905</v>
      </c>
      <c r="F140" s="48">
        <f t="shared" si="72"/>
        <v>8905</v>
      </c>
      <c r="G140" s="48">
        <v>8905</v>
      </c>
      <c r="H140" s="48">
        <v>0</v>
      </c>
      <c r="I140" s="207">
        <v>0</v>
      </c>
      <c r="J140" s="207"/>
      <c r="K140" s="207"/>
      <c r="L140" s="207">
        <v>0</v>
      </c>
      <c r="M140" s="207">
        <v>0</v>
      </c>
      <c r="N140" s="231">
        <v>0</v>
      </c>
      <c r="O140" s="231">
        <v>0</v>
      </c>
      <c r="P140" s="231">
        <v>0</v>
      </c>
      <c r="Q140" s="231">
        <v>0</v>
      </c>
      <c r="R140" s="207">
        <v>0</v>
      </c>
      <c r="S140" s="149" t="str">
        <f t="shared" si="70"/>
        <v>TAK</v>
      </c>
      <c r="T140" s="207">
        <v>0</v>
      </c>
      <c r="U140" s="207">
        <v>0</v>
      </c>
      <c r="V140" s="207"/>
      <c r="W140" s="207">
        <v>0</v>
      </c>
    </row>
    <row r="141" spans="1:24" s="63" customFormat="1">
      <c r="A141" s="179"/>
      <c r="B141" s="181"/>
      <c r="C141" s="46">
        <v>4120</v>
      </c>
      <c r="D141" s="47" t="s">
        <v>162</v>
      </c>
      <c r="E141" s="48">
        <f t="shared" si="71"/>
        <v>1445</v>
      </c>
      <c r="F141" s="48">
        <f t="shared" si="72"/>
        <v>1445</v>
      </c>
      <c r="G141" s="48">
        <v>1445</v>
      </c>
      <c r="H141" s="48">
        <v>0</v>
      </c>
      <c r="I141" s="207">
        <v>0</v>
      </c>
      <c r="J141" s="207"/>
      <c r="K141" s="207"/>
      <c r="L141" s="207">
        <v>0</v>
      </c>
      <c r="M141" s="207">
        <v>0</v>
      </c>
      <c r="N141" s="231">
        <v>0</v>
      </c>
      <c r="O141" s="231">
        <v>0</v>
      </c>
      <c r="P141" s="231">
        <v>0</v>
      </c>
      <c r="Q141" s="231">
        <v>0</v>
      </c>
      <c r="R141" s="207">
        <v>0</v>
      </c>
      <c r="S141" s="149" t="str">
        <f t="shared" si="70"/>
        <v>TAK</v>
      </c>
      <c r="T141" s="207">
        <v>0</v>
      </c>
      <c r="U141" s="207">
        <v>0</v>
      </c>
      <c r="V141" s="207"/>
      <c r="W141" s="207">
        <v>0</v>
      </c>
    </row>
    <row r="142" spans="1:24" s="63" customFormat="1">
      <c r="A142" s="179"/>
      <c r="B142" s="181"/>
      <c r="C142" s="46">
        <v>4170</v>
      </c>
      <c r="D142" s="47" t="s">
        <v>157</v>
      </c>
      <c r="E142" s="48">
        <f t="shared" si="71"/>
        <v>2900</v>
      </c>
      <c r="F142" s="48">
        <f t="shared" si="72"/>
        <v>2900</v>
      </c>
      <c r="G142" s="48">
        <v>2900</v>
      </c>
      <c r="H142" s="207">
        <v>0</v>
      </c>
      <c r="I142" s="207">
        <v>0</v>
      </c>
      <c r="J142" s="207"/>
      <c r="K142" s="207"/>
      <c r="L142" s="207">
        <v>0</v>
      </c>
      <c r="M142" s="207">
        <v>0</v>
      </c>
      <c r="N142" s="231">
        <v>0</v>
      </c>
      <c r="O142" s="231">
        <v>0</v>
      </c>
      <c r="P142" s="231">
        <v>0</v>
      </c>
      <c r="Q142" s="231">
        <v>0</v>
      </c>
      <c r="R142" s="207">
        <v>0</v>
      </c>
      <c r="S142" s="149" t="str">
        <f t="shared" si="70"/>
        <v>TAK</v>
      </c>
      <c r="T142" s="207">
        <v>0</v>
      </c>
      <c r="U142" s="207">
        <v>0</v>
      </c>
      <c r="V142" s="207"/>
      <c r="W142" s="207">
        <v>0</v>
      </c>
    </row>
    <row r="143" spans="1:24" s="63" customFormat="1">
      <c r="A143" s="179"/>
      <c r="B143" s="181"/>
      <c r="C143" s="46">
        <v>4210</v>
      </c>
      <c r="D143" s="47" t="s">
        <v>158</v>
      </c>
      <c r="E143" s="48">
        <f t="shared" si="71"/>
        <v>73100</v>
      </c>
      <c r="F143" s="48">
        <f t="shared" si="72"/>
        <v>73100</v>
      </c>
      <c r="G143" s="207">
        <v>0</v>
      </c>
      <c r="H143" s="207">
        <v>73100</v>
      </c>
      <c r="I143" s="207">
        <v>0</v>
      </c>
      <c r="J143" s="207"/>
      <c r="K143" s="207"/>
      <c r="L143" s="207">
        <v>0</v>
      </c>
      <c r="M143" s="207">
        <v>0</v>
      </c>
      <c r="N143" s="231">
        <v>0</v>
      </c>
      <c r="O143" s="231">
        <v>0</v>
      </c>
      <c r="P143" s="231">
        <v>0</v>
      </c>
      <c r="Q143" s="231">
        <v>0</v>
      </c>
      <c r="R143" s="207">
        <v>0</v>
      </c>
      <c r="S143" s="149" t="str">
        <f t="shared" si="70"/>
        <v>TAK</v>
      </c>
      <c r="T143" s="207">
        <v>0</v>
      </c>
      <c r="U143" s="207">
        <v>0</v>
      </c>
      <c r="V143" s="207"/>
      <c r="W143" s="207">
        <v>0</v>
      </c>
      <c r="X143" s="187" t="s">
        <v>366</v>
      </c>
    </row>
    <row r="144" spans="1:24" s="63" customFormat="1">
      <c r="A144" s="179"/>
      <c r="B144" s="181"/>
      <c r="C144" s="46">
        <v>4260</v>
      </c>
      <c r="D144" s="47" t="s">
        <v>165</v>
      </c>
      <c r="E144" s="48">
        <f t="shared" si="71"/>
        <v>15000</v>
      </c>
      <c r="F144" s="48">
        <f t="shared" si="72"/>
        <v>15000</v>
      </c>
      <c r="G144" s="207">
        <v>0</v>
      </c>
      <c r="H144" s="207">
        <v>15000</v>
      </c>
      <c r="I144" s="207">
        <v>0</v>
      </c>
      <c r="J144" s="207"/>
      <c r="K144" s="207"/>
      <c r="L144" s="207">
        <v>0</v>
      </c>
      <c r="M144" s="207">
        <v>0</v>
      </c>
      <c r="N144" s="231">
        <v>0</v>
      </c>
      <c r="O144" s="231">
        <v>0</v>
      </c>
      <c r="P144" s="231">
        <v>0</v>
      </c>
      <c r="Q144" s="231">
        <v>0</v>
      </c>
      <c r="R144" s="207">
        <v>0</v>
      </c>
      <c r="S144" s="149" t="str">
        <f t="shared" si="70"/>
        <v>TAK</v>
      </c>
      <c r="T144" s="207">
        <v>0</v>
      </c>
      <c r="U144" s="207">
        <v>0</v>
      </c>
      <c r="V144" s="207"/>
      <c r="W144" s="207">
        <v>0</v>
      </c>
    </row>
    <row r="145" spans="1:24" s="63" customFormat="1">
      <c r="A145" s="179"/>
      <c r="B145" s="181"/>
      <c r="C145" s="46">
        <v>4270</v>
      </c>
      <c r="D145" s="47" t="s">
        <v>150</v>
      </c>
      <c r="E145" s="48">
        <f t="shared" si="71"/>
        <v>11400</v>
      </c>
      <c r="F145" s="48">
        <f t="shared" si="72"/>
        <v>11400</v>
      </c>
      <c r="G145" s="207">
        <v>0</v>
      </c>
      <c r="H145" s="207">
        <v>11400</v>
      </c>
      <c r="I145" s="207">
        <v>0</v>
      </c>
      <c r="J145" s="207"/>
      <c r="K145" s="207"/>
      <c r="L145" s="207">
        <v>0</v>
      </c>
      <c r="M145" s="207">
        <v>0</v>
      </c>
      <c r="N145" s="231">
        <v>0</v>
      </c>
      <c r="O145" s="231">
        <v>0</v>
      </c>
      <c r="P145" s="231">
        <v>0</v>
      </c>
      <c r="Q145" s="231">
        <v>0</v>
      </c>
      <c r="R145" s="207">
        <v>0</v>
      </c>
      <c r="S145" s="149" t="str">
        <f t="shared" si="70"/>
        <v>TAK</v>
      </c>
      <c r="T145" s="207">
        <v>0</v>
      </c>
      <c r="U145" s="207">
        <v>0</v>
      </c>
      <c r="V145" s="207"/>
      <c r="W145" s="207">
        <v>0</v>
      </c>
    </row>
    <row r="146" spans="1:24" s="63" customFormat="1">
      <c r="A146" s="179"/>
      <c r="B146" s="181"/>
      <c r="C146" s="46">
        <v>4280</v>
      </c>
      <c r="D146" s="47" t="s">
        <v>173</v>
      </c>
      <c r="E146" s="48">
        <f t="shared" si="71"/>
        <v>2500</v>
      </c>
      <c r="F146" s="48">
        <f t="shared" si="72"/>
        <v>2500</v>
      </c>
      <c r="G146" s="207">
        <v>0</v>
      </c>
      <c r="H146" s="207">
        <v>2500</v>
      </c>
      <c r="I146" s="207">
        <v>0</v>
      </c>
      <c r="J146" s="207"/>
      <c r="K146" s="207"/>
      <c r="L146" s="207">
        <v>0</v>
      </c>
      <c r="M146" s="207">
        <v>0</v>
      </c>
      <c r="N146" s="231">
        <v>0</v>
      </c>
      <c r="O146" s="231">
        <v>0</v>
      </c>
      <c r="P146" s="231">
        <v>0</v>
      </c>
      <c r="Q146" s="231">
        <v>0</v>
      </c>
      <c r="R146" s="207">
        <v>0</v>
      </c>
      <c r="S146" s="149" t="str">
        <f t="shared" si="70"/>
        <v>TAK</v>
      </c>
      <c r="T146" s="207">
        <v>0</v>
      </c>
      <c r="U146" s="207">
        <v>0</v>
      </c>
      <c r="V146" s="207"/>
      <c r="W146" s="207">
        <v>0</v>
      </c>
    </row>
    <row r="147" spans="1:24" s="63" customFormat="1">
      <c r="A147" s="179"/>
      <c r="B147" s="181"/>
      <c r="C147" s="46">
        <v>4300</v>
      </c>
      <c r="D147" s="47" t="s">
        <v>154</v>
      </c>
      <c r="E147" s="48">
        <f t="shared" si="71"/>
        <v>9000</v>
      </c>
      <c r="F147" s="48">
        <f t="shared" si="72"/>
        <v>9000</v>
      </c>
      <c r="G147" s="207">
        <v>0</v>
      </c>
      <c r="H147" s="207">
        <v>9000</v>
      </c>
      <c r="I147" s="207">
        <v>0</v>
      </c>
      <c r="J147" s="207"/>
      <c r="K147" s="207"/>
      <c r="L147" s="207">
        <v>0</v>
      </c>
      <c r="M147" s="207">
        <v>0</v>
      </c>
      <c r="N147" s="231">
        <v>0</v>
      </c>
      <c r="O147" s="231">
        <v>0</v>
      </c>
      <c r="P147" s="231">
        <v>0</v>
      </c>
      <c r="Q147" s="231">
        <v>0</v>
      </c>
      <c r="R147" s="207">
        <v>0</v>
      </c>
      <c r="S147" s="149" t="str">
        <f t="shared" si="70"/>
        <v>TAK</v>
      </c>
      <c r="T147" s="207">
        <v>0</v>
      </c>
      <c r="U147" s="207">
        <v>0</v>
      </c>
      <c r="V147" s="207"/>
      <c r="W147" s="207">
        <v>0</v>
      </c>
    </row>
    <row r="148" spans="1:24" s="63" customFormat="1" ht="22.5">
      <c r="A148" s="179"/>
      <c r="B148" s="181"/>
      <c r="C148" s="49">
        <v>4370</v>
      </c>
      <c r="D148" s="260" t="s">
        <v>397</v>
      </c>
      <c r="E148" s="51">
        <f t="shared" si="71"/>
        <v>1500</v>
      </c>
      <c r="F148" s="51">
        <f t="shared" si="72"/>
        <v>1500</v>
      </c>
      <c r="G148" s="235">
        <v>0</v>
      </c>
      <c r="H148" s="235">
        <v>1500</v>
      </c>
      <c r="I148" s="235">
        <v>0</v>
      </c>
      <c r="J148" s="235"/>
      <c r="K148" s="235"/>
      <c r="L148" s="235">
        <v>0</v>
      </c>
      <c r="M148" s="235">
        <v>0</v>
      </c>
      <c r="N148" s="246">
        <v>0</v>
      </c>
      <c r="O148" s="246">
        <v>0</v>
      </c>
      <c r="P148" s="246">
        <v>0</v>
      </c>
      <c r="Q148" s="246">
        <v>0</v>
      </c>
      <c r="R148" s="235">
        <v>0</v>
      </c>
      <c r="S148" s="149" t="str">
        <f t="shared" si="70"/>
        <v>TAK</v>
      </c>
      <c r="T148" s="235">
        <v>0</v>
      </c>
      <c r="U148" s="235">
        <v>0</v>
      </c>
      <c r="V148" s="235"/>
      <c r="W148" s="235">
        <v>0</v>
      </c>
    </row>
    <row r="149" spans="1:24" s="63" customFormat="1">
      <c r="A149" s="179"/>
      <c r="B149" s="181"/>
      <c r="C149" s="46">
        <v>4410</v>
      </c>
      <c r="D149" s="47" t="s">
        <v>172</v>
      </c>
      <c r="E149" s="48">
        <f t="shared" si="71"/>
        <v>500</v>
      </c>
      <c r="F149" s="48">
        <f t="shared" si="72"/>
        <v>500</v>
      </c>
      <c r="G149" s="207">
        <v>0</v>
      </c>
      <c r="H149" s="207">
        <v>500</v>
      </c>
      <c r="I149" s="207">
        <v>0</v>
      </c>
      <c r="J149" s="207"/>
      <c r="K149" s="207"/>
      <c r="L149" s="207">
        <v>0</v>
      </c>
      <c r="M149" s="207">
        <v>0</v>
      </c>
      <c r="N149" s="231">
        <v>0</v>
      </c>
      <c r="O149" s="231">
        <v>0</v>
      </c>
      <c r="P149" s="231">
        <v>0</v>
      </c>
      <c r="Q149" s="231">
        <v>0</v>
      </c>
      <c r="R149" s="207">
        <v>0</v>
      </c>
      <c r="S149" s="149" t="str">
        <f t="shared" si="70"/>
        <v>TAK</v>
      </c>
      <c r="T149" s="207">
        <v>0</v>
      </c>
      <c r="U149" s="207">
        <v>0</v>
      </c>
      <c r="V149" s="207"/>
      <c r="W149" s="207">
        <v>0</v>
      </c>
    </row>
    <row r="150" spans="1:24" s="63" customFormat="1">
      <c r="A150" s="179"/>
      <c r="B150" s="181"/>
      <c r="C150" s="46">
        <v>4430</v>
      </c>
      <c r="D150" s="47" t="s">
        <v>155</v>
      </c>
      <c r="E150" s="48">
        <f t="shared" si="71"/>
        <v>12000</v>
      </c>
      <c r="F150" s="48">
        <f t="shared" si="72"/>
        <v>12000</v>
      </c>
      <c r="G150" s="207">
        <v>0</v>
      </c>
      <c r="H150" s="207">
        <v>12000</v>
      </c>
      <c r="I150" s="207">
        <v>0</v>
      </c>
      <c r="J150" s="207"/>
      <c r="K150" s="207"/>
      <c r="L150" s="207">
        <v>0</v>
      </c>
      <c r="M150" s="207">
        <v>0</v>
      </c>
      <c r="N150" s="231">
        <v>0</v>
      </c>
      <c r="O150" s="231">
        <v>0</v>
      </c>
      <c r="P150" s="231">
        <v>0</v>
      </c>
      <c r="Q150" s="231">
        <v>0</v>
      </c>
      <c r="R150" s="207">
        <v>0</v>
      </c>
      <c r="S150" s="149" t="str">
        <f t="shared" si="70"/>
        <v>TAK</v>
      </c>
      <c r="T150" s="207">
        <v>0</v>
      </c>
      <c r="U150" s="207">
        <v>0</v>
      </c>
      <c r="V150" s="207"/>
      <c r="W150" s="207">
        <v>0</v>
      </c>
    </row>
    <row r="151" spans="1:24" s="63" customFormat="1">
      <c r="A151" s="179"/>
      <c r="B151" s="181"/>
      <c r="C151" s="46">
        <v>4440</v>
      </c>
      <c r="D151" s="47" t="s">
        <v>167</v>
      </c>
      <c r="E151" s="48">
        <f t="shared" si="71"/>
        <v>1740</v>
      </c>
      <c r="F151" s="48">
        <f t="shared" si="72"/>
        <v>1740</v>
      </c>
      <c r="G151" s="207">
        <v>0</v>
      </c>
      <c r="H151" s="207">
        <v>1740</v>
      </c>
      <c r="I151" s="207">
        <v>0</v>
      </c>
      <c r="J151" s="207"/>
      <c r="K151" s="207"/>
      <c r="L151" s="207">
        <v>0</v>
      </c>
      <c r="M151" s="207">
        <v>0</v>
      </c>
      <c r="N151" s="231">
        <v>0</v>
      </c>
      <c r="O151" s="231">
        <v>0</v>
      </c>
      <c r="P151" s="231">
        <v>0</v>
      </c>
      <c r="Q151" s="231">
        <v>0</v>
      </c>
      <c r="R151" s="207">
        <v>0</v>
      </c>
      <c r="S151" s="149" t="str">
        <f t="shared" si="70"/>
        <v>TAK</v>
      </c>
      <c r="T151" s="207">
        <v>0</v>
      </c>
      <c r="U151" s="207">
        <v>0</v>
      </c>
      <c r="V151" s="207"/>
      <c r="W151" s="207">
        <v>0</v>
      </c>
    </row>
    <row r="152" spans="1:24" s="463" customFormat="1" hidden="1">
      <c r="A152" s="438"/>
      <c r="B152" s="439"/>
      <c r="C152" s="468">
        <v>6060</v>
      </c>
      <c r="D152" s="469" t="s">
        <v>333</v>
      </c>
      <c r="E152" s="458">
        <f t="shared" si="71"/>
        <v>0</v>
      </c>
      <c r="F152" s="442">
        <f t="shared" si="72"/>
        <v>0</v>
      </c>
      <c r="G152" s="443">
        <v>0</v>
      </c>
      <c r="H152" s="443">
        <v>0</v>
      </c>
      <c r="I152" s="443">
        <v>0</v>
      </c>
      <c r="J152" s="443">
        <v>0</v>
      </c>
      <c r="K152" s="443">
        <v>0</v>
      </c>
      <c r="L152" s="443">
        <v>0</v>
      </c>
      <c r="M152" s="443">
        <v>0</v>
      </c>
      <c r="N152" s="443">
        <v>0</v>
      </c>
      <c r="O152" s="470">
        <v>0</v>
      </c>
      <c r="P152" s="455">
        <v>0</v>
      </c>
      <c r="Q152" s="455">
        <v>0</v>
      </c>
      <c r="R152" s="471">
        <v>0</v>
      </c>
      <c r="S152" s="446" t="str">
        <f t="shared" si="70"/>
        <v>TAK</v>
      </c>
      <c r="T152" s="472"/>
      <c r="U152" s="472"/>
      <c r="V152" s="472"/>
      <c r="W152" s="472"/>
      <c r="X152" s="473" t="s">
        <v>367</v>
      </c>
    </row>
    <row r="153" spans="1:24" s="63" customFormat="1">
      <c r="A153" s="179"/>
      <c r="B153" s="71">
        <v>75414</v>
      </c>
      <c r="C153" s="180"/>
      <c r="D153" s="56" t="s">
        <v>180</v>
      </c>
      <c r="E153" s="57">
        <f>SUM(E154:E156)</f>
        <v>2000</v>
      </c>
      <c r="F153" s="57">
        <f t="shared" ref="F153:M153" si="73">SUM(F154:F156)</f>
        <v>2000</v>
      </c>
      <c r="G153" s="57">
        <f t="shared" si="73"/>
        <v>0</v>
      </c>
      <c r="H153" s="57">
        <f t="shared" si="73"/>
        <v>2000</v>
      </c>
      <c r="I153" s="57">
        <f t="shared" si="73"/>
        <v>0</v>
      </c>
      <c r="J153" s="57"/>
      <c r="K153" s="57"/>
      <c r="L153" s="57">
        <f t="shared" si="73"/>
        <v>0</v>
      </c>
      <c r="M153" s="57">
        <f t="shared" si="73"/>
        <v>0</v>
      </c>
      <c r="N153" s="145">
        <f>SUM(N154:N156)</f>
        <v>0</v>
      </c>
      <c r="O153" s="145">
        <f t="shared" ref="O153:R153" si="74">SUM(O154:O156)</f>
        <v>0</v>
      </c>
      <c r="P153" s="145">
        <f t="shared" si="74"/>
        <v>0</v>
      </c>
      <c r="Q153" s="145">
        <f t="shared" si="74"/>
        <v>0</v>
      </c>
      <c r="R153" s="145">
        <f t="shared" si="74"/>
        <v>0</v>
      </c>
      <c r="S153" s="149" t="str">
        <f>IF(SUM(N153,F153)=E153,"TAK","NIE")</f>
        <v>TAK</v>
      </c>
      <c r="T153" s="57">
        <f>SUM(T154:T156)</f>
        <v>0</v>
      </c>
      <c r="U153" s="57">
        <f>SUM(U154:U156)</f>
        <v>0</v>
      </c>
      <c r="V153" s="57"/>
      <c r="W153" s="57">
        <f>SUM(W154:W156)</f>
        <v>0</v>
      </c>
    </row>
    <row r="154" spans="1:24" s="63" customFormat="1">
      <c r="A154" s="179"/>
      <c r="B154" s="181"/>
      <c r="C154" s="43">
        <v>4210</v>
      </c>
      <c r="D154" s="44" t="s">
        <v>158</v>
      </c>
      <c r="E154" s="45">
        <v>1000</v>
      </c>
      <c r="F154" s="45">
        <v>1000</v>
      </c>
      <c r="G154" s="69">
        <v>0</v>
      </c>
      <c r="H154" s="45">
        <v>1000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  <c r="O154" s="69">
        <v>0</v>
      </c>
      <c r="P154" s="69">
        <v>0</v>
      </c>
      <c r="Q154" s="69">
        <v>0</v>
      </c>
      <c r="R154" s="69">
        <v>0</v>
      </c>
      <c r="S154" s="149" t="str">
        <f t="shared" si="70"/>
        <v>TAK</v>
      </c>
      <c r="T154" s="69">
        <v>0</v>
      </c>
      <c r="U154" s="69">
        <v>0</v>
      </c>
      <c r="V154" s="69"/>
      <c r="W154" s="69">
        <v>0</v>
      </c>
    </row>
    <row r="155" spans="1:24" s="63" customFormat="1">
      <c r="A155" s="179"/>
      <c r="B155" s="181"/>
      <c r="C155" s="46">
        <v>4270</v>
      </c>
      <c r="D155" s="47" t="s">
        <v>150</v>
      </c>
      <c r="E155" s="48">
        <v>400</v>
      </c>
      <c r="F155" s="48">
        <v>400</v>
      </c>
      <c r="G155" s="207">
        <v>0</v>
      </c>
      <c r="H155" s="48">
        <v>400</v>
      </c>
      <c r="I155" s="207">
        <v>0</v>
      </c>
      <c r="J155" s="207">
        <v>0</v>
      </c>
      <c r="K155" s="207">
        <v>0</v>
      </c>
      <c r="L155" s="207">
        <v>0</v>
      </c>
      <c r="M155" s="207">
        <v>0</v>
      </c>
      <c r="N155" s="207">
        <v>0</v>
      </c>
      <c r="O155" s="207">
        <v>0</v>
      </c>
      <c r="P155" s="207">
        <v>0</v>
      </c>
      <c r="Q155" s="207">
        <v>0</v>
      </c>
      <c r="R155" s="207">
        <v>0</v>
      </c>
      <c r="S155" s="149" t="str">
        <f t="shared" si="70"/>
        <v>TAK</v>
      </c>
      <c r="T155" s="207">
        <v>0</v>
      </c>
      <c r="U155" s="207">
        <v>0</v>
      </c>
      <c r="V155" s="207"/>
      <c r="W155" s="207">
        <v>0</v>
      </c>
    </row>
    <row r="156" spans="1:24" s="63" customFormat="1">
      <c r="A156" s="179"/>
      <c r="B156" s="181"/>
      <c r="C156" s="218">
        <v>4300</v>
      </c>
      <c r="D156" s="219" t="s">
        <v>154</v>
      </c>
      <c r="E156" s="220">
        <v>600</v>
      </c>
      <c r="F156" s="220">
        <v>600</v>
      </c>
      <c r="G156" s="268">
        <v>0</v>
      </c>
      <c r="H156" s="220">
        <v>600</v>
      </c>
      <c r="I156" s="268">
        <v>0</v>
      </c>
      <c r="J156" s="268">
        <v>0</v>
      </c>
      <c r="K156" s="268">
        <v>0</v>
      </c>
      <c r="L156" s="268">
        <v>0</v>
      </c>
      <c r="M156" s="268">
        <v>0</v>
      </c>
      <c r="N156" s="268">
        <v>0</v>
      </c>
      <c r="O156" s="268">
        <v>0</v>
      </c>
      <c r="P156" s="268">
        <v>0</v>
      </c>
      <c r="Q156" s="268">
        <v>0</v>
      </c>
      <c r="R156" s="268">
        <v>0</v>
      </c>
      <c r="S156" s="149" t="str">
        <f t="shared" si="70"/>
        <v>TAK</v>
      </c>
      <c r="T156" s="268">
        <v>0</v>
      </c>
      <c r="U156" s="268">
        <v>0</v>
      </c>
      <c r="V156" s="268"/>
      <c r="W156" s="268">
        <v>0</v>
      </c>
    </row>
    <row r="157" spans="1:24" s="63" customFormat="1">
      <c r="A157" s="179"/>
      <c r="B157" s="71">
        <v>75495</v>
      </c>
      <c r="C157" s="180"/>
      <c r="D157" s="56" t="s">
        <v>139</v>
      </c>
      <c r="E157" s="57">
        <f>SUM(E158)</f>
        <v>3000</v>
      </c>
      <c r="F157" s="57">
        <f t="shared" ref="F157:W157" si="75">SUM(F158)</f>
        <v>3000</v>
      </c>
      <c r="G157" s="57">
        <f t="shared" si="75"/>
        <v>0</v>
      </c>
      <c r="H157" s="57">
        <f t="shared" si="75"/>
        <v>3000</v>
      </c>
      <c r="I157" s="57">
        <f t="shared" si="75"/>
        <v>0</v>
      </c>
      <c r="J157" s="57">
        <f t="shared" si="75"/>
        <v>0</v>
      </c>
      <c r="K157" s="57">
        <f t="shared" si="75"/>
        <v>0</v>
      </c>
      <c r="L157" s="57">
        <f t="shared" si="75"/>
        <v>0</v>
      </c>
      <c r="M157" s="57">
        <f t="shared" si="75"/>
        <v>0</v>
      </c>
      <c r="N157" s="57">
        <f t="shared" si="75"/>
        <v>0</v>
      </c>
      <c r="O157" s="57">
        <f t="shared" si="75"/>
        <v>0</v>
      </c>
      <c r="P157" s="57">
        <f t="shared" si="75"/>
        <v>0</v>
      </c>
      <c r="Q157" s="57">
        <f t="shared" si="75"/>
        <v>0</v>
      </c>
      <c r="R157" s="57">
        <f t="shared" si="75"/>
        <v>0</v>
      </c>
      <c r="S157" s="57">
        <f t="shared" si="75"/>
        <v>0</v>
      </c>
      <c r="T157" s="57">
        <f t="shared" si="75"/>
        <v>0</v>
      </c>
      <c r="U157" s="57">
        <f t="shared" si="75"/>
        <v>0</v>
      </c>
      <c r="V157" s="57">
        <f t="shared" si="75"/>
        <v>0</v>
      </c>
      <c r="W157" s="57">
        <f t="shared" si="75"/>
        <v>0</v>
      </c>
    </row>
    <row r="158" spans="1:24" s="63" customFormat="1">
      <c r="A158" s="179"/>
      <c r="B158" s="181"/>
      <c r="C158" s="52">
        <v>4300</v>
      </c>
      <c r="D158" s="53" t="s">
        <v>154</v>
      </c>
      <c r="E158" s="54">
        <v>3000</v>
      </c>
      <c r="F158" s="54">
        <v>3000</v>
      </c>
      <c r="G158" s="211">
        <v>0</v>
      </c>
      <c r="H158" s="211">
        <v>3000</v>
      </c>
      <c r="I158" s="211">
        <v>0</v>
      </c>
      <c r="J158" s="211">
        <v>0</v>
      </c>
      <c r="K158" s="211">
        <v>0</v>
      </c>
      <c r="L158" s="211">
        <v>0</v>
      </c>
      <c r="M158" s="211">
        <v>0</v>
      </c>
      <c r="N158" s="211">
        <v>0</v>
      </c>
      <c r="O158" s="211">
        <v>0</v>
      </c>
      <c r="P158" s="211">
        <v>0</v>
      </c>
      <c r="Q158" s="211">
        <v>0</v>
      </c>
      <c r="R158" s="211">
        <v>0</v>
      </c>
      <c r="S158" s="149" t="str">
        <f t="shared" si="70"/>
        <v>TAK</v>
      </c>
      <c r="T158" s="211">
        <v>0</v>
      </c>
      <c r="U158" s="211">
        <v>0</v>
      </c>
      <c r="V158" s="211"/>
      <c r="W158" s="211">
        <v>0</v>
      </c>
    </row>
    <row r="159" spans="1:24" s="63" customFormat="1">
      <c r="A159" s="296">
        <v>756</v>
      </c>
      <c r="B159" s="297"/>
      <c r="C159" s="298"/>
      <c r="D159" s="299" t="s">
        <v>95</v>
      </c>
      <c r="E159" s="300">
        <f>SUM(E162)</f>
        <v>42500</v>
      </c>
      <c r="F159" s="300">
        <f t="shared" ref="F159:R159" si="76">SUM(F162)</f>
        <v>42500</v>
      </c>
      <c r="G159" s="300">
        <f t="shared" si="76"/>
        <v>26000</v>
      </c>
      <c r="H159" s="300">
        <f t="shared" si="76"/>
        <v>16500</v>
      </c>
      <c r="I159" s="300">
        <f t="shared" si="76"/>
        <v>0</v>
      </c>
      <c r="J159" s="300">
        <f t="shared" si="76"/>
        <v>0</v>
      </c>
      <c r="K159" s="300">
        <f t="shared" si="76"/>
        <v>0</v>
      </c>
      <c r="L159" s="300">
        <f t="shared" si="76"/>
        <v>0</v>
      </c>
      <c r="M159" s="300">
        <f t="shared" si="76"/>
        <v>0</v>
      </c>
      <c r="N159" s="300">
        <f t="shared" si="76"/>
        <v>0</v>
      </c>
      <c r="O159" s="300">
        <f t="shared" si="76"/>
        <v>0</v>
      </c>
      <c r="P159" s="300">
        <f t="shared" si="76"/>
        <v>0</v>
      </c>
      <c r="Q159" s="300">
        <f t="shared" si="76"/>
        <v>0</v>
      </c>
      <c r="R159" s="300">
        <f t="shared" si="76"/>
        <v>0</v>
      </c>
      <c r="S159" s="149" t="str">
        <f t="shared" si="70"/>
        <v>TAK</v>
      </c>
      <c r="T159" s="300">
        <f>SUM(T162)</f>
        <v>0</v>
      </c>
      <c r="U159" s="300">
        <f>SUM(U162)</f>
        <v>0</v>
      </c>
      <c r="V159" s="300"/>
      <c r="W159" s="300">
        <f>SUM(W162)</f>
        <v>0</v>
      </c>
    </row>
    <row r="160" spans="1:24" s="63" customFormat="1">
      <c r="A160" s="301"/>
      <c r="B160" s="179"/>
      <c r="C160" s="302"/>
      <c r="D160" s="303" t="s">
        <v>96</v>
      </c>
      <c r="E160" s="304"/>
      <c r="F160" s="72"/>
      <c r="G160" s="72"/>
      <c r="H160" s="72"/>
      <c r="I160" s="72"/>
      <c r="J160" s="72"/>
      <c r="K160" s="72"/>
      <c r="L160" s="72"/>
      <c r="M160" s="72"/>
      <c r="N160" s="148"/>
      <c r="O160" s="186"/>
      <c r="P160" s="186"/>
      <c r="Q160" s="186"/>
      <c r="R160" s="186"/>
      <c r="S160" s="149" t="str">
        <f t="shared" si="70"/>
        <v>TAK</v>
      </c>
      <c r="T160" s="72"/>
      <c r="U160" s="72"/>
      <c r="V160" s="72"/>
      <c r="W160" s="72"/>
    </row>
    <row r="161" spans="1:24" s="63" customFormat="1">
      <c r="A161" s="305"/>
      <c r="B161" s="306"/>
      <c r="C161" s="307"/>
      <c r="D161" s="308" t="s">
        <v>97</v>
      </c>
      <c r="E161" s="309"/>
      <c r="F161" s="310"/>
      <c r="G161" s="310"/>
      <c r="H161" s="310"/>
      <c r="I161" s="310"/>
      <c r="J161" s="310"/>
      <c r="K161" s="310"/>
      <c r="L161" s="310"/>
      <c r="M161" s="310"/>
      <c r="N161" s="311"/>
      <c r="O161" s="280"/>
      <c r="P161" s="280"/>
      <c r="Q161" s="280"/>
      <c r="R161" s="280"/>
      <c r="S161" s="149" t="str">
        <f t="shared" si="70"/>
        <v>TAK</v>
      </c>
      <c r="T161" s="310"/>
      <c r="U161" s="310"/>
      <c r="V161" s="310"/>
      <c r="W161" s="310"/>
    </row>
    <row r="162" spans="1:24" s="63" customFormat="1">
      <c r="A162" s="179"/>
      <c r="B162" s="167">
        <v>75647</v>
      </c>
      <c r="C162" s="182"/>
      <c r="D162" s="165" t="s">
        <v>181</v>
      </c>
      <c r="E162" s="312">
        <f>SUM(E164:E166)</f>
        <v>42500</v>
      </c>
      <c r="F162" s="312">
        <f t="shared" ref="F162:R162" si="77">SUM(F164:F166)</f>
        <v>42500</v>
      </c>
      <c r="G162" s="312">
        <f t="shared" si="77"/>
        <v>26000</v>
      </c>
      <c r="H162" s="312">
        <f t="shared" si="77"/>
        <v>16500</v>
      </c>
      <c r="I162" s="312">
        <f t="shared" si="77"/>
        <v>0</v>
      </c>
      <c r="J162" s="312">
        <f t="shared" si="77"/>
        <v>0</v>
      </c>
      <c r="K162" s="312">
        <f t="shared" si="77"/>
        <v>0</v>
      </c>
      <c r="L162" s="312">
        <f t="shared" si="77"/>
        <v>0</v>
      </c>
      <c r="M162" s="312">
        <f t="shared" si="77"/>
        <v>0</v>
      </c>
      <c r="N162" s="312">
        <f t="shared" si="77"/>
        <v>0</v>
      </c>
      <c r="O162" s="312">
        <f t="shared" si="77"/>
        <v>0</v>
      </c>
      <c r="P162" s="312">
        <f t="shared" si="77"/>
        <v>0</v>
      </c>
      <c r="Q162" s="312">
        <f t="shared" si="77"/>
        <v>0</v>
      </c>
      <c r="R162" s="312">
        <f t="shared" si="77"/>
        <v>0</v>
      </c>
      <c r="S162" s="149" t="str">
        <f t="shared" si="70"/>
        <v>TAK</v>
      </c>
      <c r="T162" s="312">
        <f>SUM(T164:T166)</f>
        <v>0</v>
      </c>
      <c r="U162" s="312">
        <f>SUM(U164:U166)</f>
        <v>0</v>
      </c>
      <c r="V162" s="312"/>
      <c r="W162" s="312">
        <f>SUM(W164:W166)</f>
        <v>0</v>
      </c>
    </row>
    <row r="163" spans="1:24" s="63" customFormat="1">
      <c r="A163" s="179"/>
      <c r="B163" s="181"/>
      <c r="C163" s="182"/>
      <c r="D163" s="165" t="s">
        <v>182</v>
      </c>
      <c r="E163" s="283"/>
      <c r="F163" s="72"/>
      <c r="G163" s="72"/>
      <c r="H163" s="72"/>
      <c r="I163" s="72"/>
      <c r="J163" s="72"/>
      <c r="K163" s="72"/>
      <c r="L163" s="72"/>
      <c r="M163" s="72"/>
      <c r="N163" s="148"/>
      <c r="O163" s="280"/>
      <c r="P163" s="280"/>
      <c r="Q163" s="280"/>
      <c r="R163" s="280"/>
      <c r="S163" s="149" t="str">
        <f t="shared" si="70"/>
        <v>TAK</v>
      </c>
      <c r="T163" s="72"/>
      <c r="U163" s="72"/>
      <c r="V163" s="72"/>
      <c r="W163" s="72"/>
    </row>
    <row r="164" spans="1:24" s="63" customFormat="1">
      <c r="A164" s="179"/>
      <c r="B164" s="177"/>
      <c r="C164" s="43">
        <v>4100</v>
      </c>
      <c r="D164" s="44" t="s">
        <v>183</v>
      </c>
      <c r="E164" s="45">
        <v>26000</v>
      </c>
      <c r="F164" s="45">
        <v>26000</v>
      </c>
      <c r="G164" s="45">
        <v>26000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149" t="str">
        <f t="shared" si="70"/>
        <v>TAK</v>
      </c>
      <c r="T164" s="69">
        <v>0</v>
      </c>
      <c r="U164" s="69">
        <v>0</v>
      </c>
      <c r="V164" s="69"/>
      <c r="W164" s="69">
        <v>0</v>
      </c>
    </row>
    <row r="165" spans="1:24" s="63" customFormat="1">
      <c r="A165" s="179"/>
      <c r="B165" s="181"/>
      <c r="C165" s="46">
        <v>4300</v>
      </c>
      <c r="D165" s="47" t="s">
        <v>154</v>
      </c>
      <c r="E165" s="48">
        <v>4500</v>
      </c>
      <c r="F165" s="48">
        <v>4500</v>
      </c>
      <c r="G165" s="207">
        <v>0</v>
      </c>
      <c r="H165" s="207">
        <v>4500</v>
      </c>
      <c r="I165" s="207">
        <v>0</v>
      </c>
      <c r="J165" s="207">
        <v>0</v>
      </c>
      <c r="K165" s="207">
        <v>0</v>
      </c>
      <c r="L165" s="207">
        <v>0</v>
      </c>
      <c r="M165" s="207">
        <v>0</v>
      </c>
      <c r="N165" s="207">
        <v>0</v>
      </c>
      <c r="O165" s="207">
        <v>0</v>
      </c>
      <c r="P165" s="207">
        <v>0</v>
      </c>
      <c r="Q165" s="207">
        <v>0</v>
      </c>
      <c r="R165" s="207">
        <v>0</v>
      </c>
      <c r="S165" s="149" t="str">
        <f t="shared" si="70"/>
        <v>TAK</v>
      </c>
      <c r="T165" s="207">
        <v>0</v>
      </c>
      <c r="U165" s="207">
        <v>0</v>
      </c>
      <c r="V165" s="207"/>
      <c r="W165" s="207">
        <v>0</v>
      </c>
    </row>
    <row r="166" spans="1:24" s="63" customFormat="1">
      <c r="A166" s="179"/>
      <c r="B166" s="274"/>
      <c r="C166" s="218">
        <v>4430</v>
      </c>
      <c r="D166" s="219" t="s">
        <v>155</v>
      </c>
      <c r="E166" s="220">
        <v>12000</v>
      </c>
      <c r="F166" s="220">
        <v>12000</v>
      </c>
      <c r="G166" s="248">
        <v>0</v>
      </c>
      <c r="H166" s="248">
        <v>12000</v>
      </c>
      <c r="I166" s="248">
        <v>0</v>
      </c>
      <c r="J166" s="248">
        <v>0</v>
      </c>
      <c r="K166" s="248">
        <v>0</v>
      </c>
      <c r="L166" s="248">
        <v>0</v>
      </c>
      <c r="M166" s="248">
        <v>0</v>
      </c>
      <c r="N166" s="248">
        <v>0</v>
      </c>
      <c r="O166" s="248">
        <v>0</v>
      </c>
      <c r="P166" s="248">
        <v>0</v>
      </c>
      <c r="Q166" s="248">
        <v>0</v>
      </c>
      <c r="R166" s="248">
        <v>0</v>
      </c>
      <c r="S166" s="149" t="str">
        <f t="shared" si="70"/>
        <v>TAK</v>
      </c>
      <c r="T166" s="248">
        <v>0</v>
      </c>
      <c r="U166" s="248">
        <v>0</v>
      </c>
      <c r="V166" s="248"/>
      <c r="W166" s="248">
        <v>0</v>
      </c>
      <c r="X166" s="187" t="s">
        <v>368</v>
      </c>
    </row>
    <row r="167" spans="1:24" s="70" customFormat="1">
      <c r="A167" s="163">
        <v>757</v>
      </c>
      <c r="B167" s="274"/>
      <c r="C167" s="275"/>
      <c r="D167" s="276" t="s">
        <v>184</v>
      </c>
      <c r="E167" s="313">
        <f>SUM(E168)</f>
        <v>394500</v>
      </c>
      <c r="F167" s="313">
        <f t="shared" ref="F167:R167" si="78">SUM(F168)</f>
        <v>394500</v>
      </c>
      <c r="G167" s="313">
        <f t="shared" si="78"/>
        <v>0</v>
      </c>
      <c r="H167" s="313">
        <f t="shared" si="78"/>
        <v>0</v>
      </c>
      <c r="I167" s="313">
        <f t="shared" si="78"/>
        <v>0</v>
      </c>
      <c r="J167" s="313">
        <f t="shared" si="78"/>
        <v>0</v>
      </c>
      <c r="K167" s="313">
        <f t="shared" si="78"/>
        <v>0</v>
      </c>
      <c r="L167" s="313">
        <f t="shared" si="78"/>
        <v>0</v>
      </c>
      <c r="M167" s="313">
        <f t="shared" si="78"/>
        <v>394500</v>
      </c>
      <c r="N167" s="313">
        <f t="shared" si="78"/>
        <v>0</v>
      </c>
      <c r="O167" s="313">
        <f t="shared" si="78"/>
        <v>0</v>
      </c>
      <c r="P167" s="313">
        <f t="shared" si="78"/>
        <v>0</v>
      </c>
      <c r="Q167" s="313">
        <f t="shared" si="78"/>
        <v>0</v>
      </c>
      <c r="R167" s="313">
        <f t="shared" si="78"/>
        <v>0</v>
      </c>
      <c r="S167" s="149" t="str">
        <f t="shared" si="70"/>
        <v>TAK</v>
      </c>
      <c r="T167" s="313" t="e">
        <f>SUM(T168)</f>
        <v>#REF!</v>
      </c>
      <c r="U167" s="313" t="e">
        <f>SUM(U168)</f>
        <v>#REF!</v>
      </c>
      <c r="V167" s="313"/>
      <c r="W167" s="313" t="e">
        <f>SUM(W168)</f>
        <v>#REF!</v>
      </c>
    </row>
    <row r="168" spans="1:24" s="63" customFormat="1">
      <c r="A168" s="179"/>
      <c r="B168" s="281">
        <v>75702</v>
      </c>
      <c r="C168" s="178"/>
      <c r="D168" s="53" t="s">
        <v>185</v>
      </c>
      <c r="E168" s="54">
        <f t="shared" ref="E168:R168" si="79">SUM(E170:E171)</f>
        <v>394500</v>
      </c>
      <c r="F168" s="54">
        <f t="shared" si="79"/>
        <v>394500</v>
      </c>
      <c r="G168" s="54">
        <f t="shared" si="79"/>
        <v>0</v>
      </c>
      <c r="H168" s="54">
        <f t="shared" si="79"/>
        <v>0</v>
      </c>
      <c r="I168" s="54">
        <f t="shared" si="79"/>
        <v>0</v>
      </c>
      <c r="J168" s="54">
        <f t="shared" si="79"/>
        <v>0</v>
      </c>
      <c r="K168" s="54">
        <f t="shared" si="79"/>
        <v>0</v>
      </c>
      <c r="L168" s="54">
        <f t="shared" si="79"/>
        <v>0</v>
      </c>
      <c r="M168" s="54">
        <f t="shared" si="79"/>
        <v>394500</v>
      </c>
      <c r="N168" s="282">
        <f t="shared" si="79"/>
        <v>0</v>
      </c>
      <c r="O168" s="282">
        <f t="shared" si="79"/>
        <v>0</v>
      </c>
      <c r="P168" s="282">
        <f t="shared" si="79"/>
        <v>0</v>
      </c>
      <c r="Q168" s="282">
        <f t="shared" si="79"/>
        <v>0</v>
      </c>
      <c r="R168" s="54">
        <f t="shared" si="79"/>
        <v>0</v>
      </c>
      <c r="S168" s="149" t="str">
        <f t="shared" si="70"/>
        <v>TAK</v>
      </c>
      <c r="T168" s="54" t="e">
        <f>SUM(#REF!)</f>
        <v>#REF!</v>
      </c>
      <c r="U168" s="54" t="e">
        <f>SUM(#REF!)</f>
        <v>#REF!</v>
      </c>
      <c r="V168" s="54"/>
      <c r="W168" s="54" t="e">
        <f>SUM(#REF!)</f>
        <v>#REF!</v>
      </c>
    </row>
    <row r="169" spans="1:24" s="63" customFormat="1">
      <c r="A169" s="179"/>
      <c r="B169" s="274"/>
      <c r="C169" s="275"/>
      <c r="D169" s="314" t="s">
        <v>186</v>
      </c>
      <c r="E169" s="277"/>
      <c r="F169" s="315"/>
      <c r="G169" s="315"/>
      <c r="H169" s="315"/>
      <c r="I169" s="315"/>
      <c r="J169" s="315"/>
      <c r="K169" s="315"/>
      <c r="L169" s="315"/>
      <c r="M169" s="315"/>
      <c r="N169" s="316"/>
      <c r="O169" s="280"/>
      <c r="P169" s="280"/>
      <c r="Q169" s="280"/>
      <c r="R169" s="317"/>
      <c r="S169" s="149" t="str">
        <f t="shared" si="70"/>
        <v>TAK</v>
      </c>
      <c r="T169" s="315"/>
      <c r="U169" s="315"/>
      <c r="V169" s="315"/>
      <c r="W169" s="315"/>
    </row>
    <row r="170" spans="1:24" s="63" customFormat="1" ht="22.5">
      <c r="A170" s="179"/>
      <c r="B170" s="181"/>
      <c r="C170" s="490" t="s">
        <v>401</v>
      </c>
      <c r="D170" s="489" t="s">
        <v>402</v>
      </c>
      <c r="E170" s="283">
        <v>15000</v>
      </c>
      <c r="F170" s="245">
        <v>15000</v>
      </c>
      <c r="G170" s="72">
        <v>0</v>
      </c>
      <c r="H170" s="72">
        <v>0</v>
      </c>
      <c r="I170" s="72">
        <v>0</v>
      </c>
      <c r="J170" s="245">
        <v>0</v>
      </c>
      <c r="K170" s="245">
        <v>0</v>
      </c>
      <c r="L170" s="245">
        <v>0</v>
      </c>
      <c r="M170" s="72">
        <v>15000</v>
      </c>
      <c r="N170" s="148">
        <v>0</v>
      </c>
      <c r="O170" s="157">
        <v>0</v>
      </c>
      <c r="P170" s="157">
        <v>0</v>
      </c>
      <c r="Q170" s="157">
        <v>0</v>
      </c>
      <c r="R170" s="318">
        <v>0</v>
      </c>
      <c r="S170" s="149"/>
      <c r="T170" s="72"/>
      <c r="U170" s="72"/>
      <c r="V170" s="72"/>
      <c r="W170" s="72"/>
    </row>
    <row r="171" spans="1:24" s="63" customFormat="1" ht="33.75">
      <c r="A171" s="179"/>
      <c r="B171" s="177"/>
      <c r="C171" s="199">
        <v>8110</v>
      </c>
      <c r="D171" s="320" t="s">
        <v>289</v>
      </c>
      <c r="E171" s="57">
        <v>379500</v>
      </c>
      <c r="F171" s="57">
        <v>379500</v>
      </c>
      <c r="G171" s="321">
        <v>0</v>
      </c>
      <c r="H171" s="321">
        <v>0</v>
      </c>
      <c r="I171" s="321">
        <v>0</v>
      </c>
      <c r="J171" s="321">
        <v>0</v>
      </c>
      <c r="K171" s="321">
        <v>0</v>
      </c>
      <c r="L171" s="321">
        <v>0</v>
      </c>
      <c r="M171" s="321">
        <v>379500</v>
      </c>
      <c r="N171" s="322">
        <v>0</v>
      </c>
      <c r="O171" s="322">
        <v>0</v>
      </c>
      <c r="P171" s="322">
        <v>0</v>
      </c>
      <c r="Q171" s="322">
        <v>0</v>
      </c>
      <c r="R171" s="323">
        <v>0</v>
      </c>
      <c r="S171" s="149" t="str">
        <f t="shared" ref="S171:S176" si="80">IF(SUM(N171,F171)=E171,"TAK","NIE")</f>
        <v>TAK</v>
      </c>
      <c r="T171" s="72">
        <v>0</v>
      </c>
      <c r="U171" s="72">
        <v>0</v>
      </c>
      <c r="V171" s="72"/>
      <c r="W171" s="72">
        <v>0</v>
      </c>
    </row>
    <row r="172" spans="1:24" s="70" customFormat="1">
      <c r="A172" s="163">
        <v>758</v>
      </c>
      <c r="B172" s="177"/>
      <c r="C172" s="178"/>
      <c r="D172" s="156" t="s">
        <v>126</v>
      </c>
      <c r="E172" s="68">
        <f>SUM(E173,E175)</f>
        <v>200100</v>
      </c>
      <c r="F172" s="68">
        <f t="shared" ref="F172:N172" si="81">SUM(F173,F175)</f>
        <v>200100</v>
      </c>
      <c r="G172" s="68">
        <f t="shared" si="81"/>
        <v>0</v>
      </c>
      <c r="H172" s="68">
        <f t="shared" si="81"/>
        <v>200100</v>
      </c>
      <c r="I172" s="68">
        <f t="shared" si="81"/>
        <v>0</v>
      </c>
      <c r="J172" s="68"/>
      <c r="K172" s="68"/>
      <c r="L172" s="68">
        <f t="shared" si="81"/>
        <v>0</v>
      </c>
      <c r="M172" s="68">
        <f t="shared" si="81"/>
        <v>0</v>
      </c>
      <c r="N172" s="144">
        <f t="shared" si="81"/>
        <v>0</v>
      </c>
      <c r="O172" s="157"/>
      <c r="P172" s="157"/>
      <c r="Q172" s="157"/>
      <c r="R172" s="157"/>
      <c r="S172" s="149" t="str">
        <f t="shared" si="80"/>
        <v>TAK</v>
      </c>
      <c r="T172" s="68">
        <f>SUM(T173,T175)</f>
        <v>0</v>
      </c>
      <c r="U172" s="68">
        <f>SUM(U173,U175)</f>
        <v>0</v>
      </c>
      <c r="V172" s="68"/>
      <c r="W172" s="68">
        <f>SUM(W173,W175)</f>
        <v>0</v>
      </c>
    </row>
    <row r="173" spans="1:24" s="70" customFormat="1">
      <c r="A173" s="179"/>
      <c r="B173" s="71">
        <v>75814</v>
      </c>
      <c r="C173" s="180"/>
      <c r="D173" s="56" t="s">
        <v>131</v>
      </c>
      <c r="E173" s="57">
        <f>SUM(E174)</f>
        <v>100</v>
      </c>
      <c r="F173" s="57">
        <f t="shared" ref="F173:N173" si="82">SUM(F174)</f>
        <v>100</v>
      </c>
      <c r="G173" s="57">
        <f t="shared" si="82"/>
        <v>0</v>
      </c>
      <c r="H173" s="57">
        <f t="shared" si="82"/>
        <v>100</v>
      </c>
      <c r="I173" s="57">
        <f t="shared" si="82"/>
        <v>0</v>
      </c>
      <c r="J173" s="57"/>
      <c r="K173" s="57"/>
      <c r="L173" s="57">
        <f t="shared" si="82"/>
        <v>0</v>
      </c>
      <c r="M173" s="57">
        <f t="shared" si="82"/>
        <v>0</v>
      </c>
      <c r="N173" s="145">
        <f t="shared" si="82"/>
        <v>0</v>
      </c>
      <c r="O173" s="157"/>
      <c r="P173" s="157"/>
      <c r="Q173" s="157"/>
      <c r="R173" s="157"/>
      <c r="S173" s="149" t="str">
        <f t="shared" si="80"/>
        <v>TAK</v>
      </c>
      <c r="T173" s="57">
        <f>SUM(T174)</f>
        <v>0</v>
      </c>
      <c r="U173" s="57">
        <f>SUM(U174)</f>
        <v>0</v>
      </c>
      <c r="V173" s="57"/>
      <c r="W173" s="57">
        <f>SUM(W174)</f>
        <v>0</v>
      </c>
    </row>
    <row r="174" spans="1:24" s="70" customFormat="1">
      <c r="A174" s="179"/>
      <c r="B174" s="181"/>
      <c r="C174" s="164">
        <v>4300</v>
      </c>
      <c r="D174" s="165" t="s">
        <v>154</v>
      </c>
      <c r="E174" s="166">
        <v>100</v>
      </c>
      <c r="F174" s="166">
        <v>100</v>
      </c>
      <c r="G174" s="72">
        <v>0</v>
      </c>
      <c r="H174" s="72">
        <v>100</v>
      </c>
      <c r="I174" s="72">
        <v>0</v>
      </c>
      <c r="J174" s="72"/>
      <c r="K174" s="72"/>
      <c r="L174" s="72">
        <v>0</v>
      </c>
      <c r="M174" s="72">
        <v>0</v>
      </c>
      <c r="N174" s="148">
        <v>0</v>
      </c>
      <c r="O174" s="157"/>
      <c r="P174" s="157"/>
      <c r="Q174" s="157"/>
      <c r="R174" s="157"/>
      <c r="S174" s="149" t="str">
        <f t="shared" si="80"/>
        <v>TAK</v>
      </c>
      <c r="T174" s="72">
        <v>0</v>
      </c>
      <c r="U174" s="72">
        <v>0</v>
      </c>
      <c r="V174" s="72"/>
      <c r="W174" s="72">
        <v>0</v>
      </c>
    </row>
    <row r="175" spans="1:24" s="63" customFormat="1">
      <c r="A175" s="179"/>
      <c r="B175" s="71">
        <v>75818</v>
      </c>
      <c r="C175" s="180"/>
      <c r="D175" s="56" t="s">
        <v>187</v>
      </c>
      <c r="E175" s="57">
        <f>SUM(E176:E177)</f>
        <v>200000</v>
      </c>
      <c r="F175" s="57">
        <f t="shared" ref="F175:R175" si="83">SUM(F176:F177)</f>
        <v>200000</v>
      </c>
      <c r="G175" s="57">
        <f t="shared" si="83"/>
        <v>0</v>
      </c>
      <c r="H175" s="57">
        <f t="shared" si="83"/>
        <v>200000</v>
      </c>
      <c r="I175" s="57">
        <f t="shared" si="83"/>
        <v>0</v>
      </c>
      <c r="J175" s="57">
        <f t="shared" si="83"/>
        <v>0</v>
      </c>
      <c r="K175" s="57">
        <f t="shared" si="83"/>
        <v>0</v>
      </c>
      <c r="L175" s="57">
        <f t="shared" si="83"/>
        <v>0</v>
      </c>
      <c r="M175" s="57">
        <f t="shared" si="83"/>
        <v>0</v>
      </c>
      <c r="N175" s="57">
        <f t="shared" si="83"/>
        <v>0</v>
      </c>
      <c r="O175" s="57">
        <f t="shared" si="83"/>
        <v>0</v>
      </c>
      <c r="P175" s="57">
        <f t="shared" si="83"/>
        <v>0</v>
      </c>
      <c r="Q175" s="57">
        <f t="shared" si="83"/>
        <v>0</v>
      </c>
      <c r="R175" s="57">
        <f t="shared" si="83"/>
        <v>0</v>
      </c>
      <c r="S175" s="149" t="str">
        <f t="shared" si="80"/>
        <v>TAK</v>
      </c>
      <c r="T175" s="57">
        <f>SUM(T176)</f>
        <v>0</v>
      </c>
      <c r="U175" s="57">
        <f>SUM(U176)</f>
        <v>0</v>
      </c>
      <c r="V175" s="57"/>
      <c r="W175" s="57">
        <f>SUM(W176)</f>
        <v>0</v>
      </c>
    </row>
    <row r="176" spans="1:24" s="63" customFormat="1">
      <c r="A176" s="179"/>
      <c r="B176" s="181"/>
      <c r="C176" s="164">
        <v>4810</v>
      </c>
      <c r="D176" s="165" t="s">
        <v>188</v>
      </c>
      <c r="E176" s="166">
        <v>200000</v>
      </c>
      <c r="F176" s="166">
        <v>200000</v>
      </c>
      <c r="G176" s="72">
        <v>0</v>
      </c>
      <c r="H176" s="72">
        <v>200000</v>
      </c>
      <c r="I176" s="72">
        <v>0</v>
      </c>
      <c r="J176" s="72"/>
      <c r="K176" s="72"/>
      <c r="L176" s="72">
        <v>0</v>
      </c>
      <c r="M176" s="72">
        <v>0</v>
      </c>
      <c r="N176" s="148">
        <v>0</v>
      </c>
      <c r="O176" s="157"/>
      <c r="P176" s="157"/>
      <c r="Q176" s="157"/>
      <c r="R176" s="157"/>
      <c r="S176" s="149" t="str">
        <f t="shared" si="80"/>
        <v>TAK</v>
      </c>
      <c r="T176" s="72">
        <v>0</v>
      </c>
      <c r="U176" s="72">
        <v>0</v>
      </c>
      <c r="V176" s="72"/>
      <c r="W176" s="72">
        <v>0</v>
      </c>
    </row>
    <row r="177" spans="1:24" s="63" customFormat="1" hidden="1">
      <c r="A177" s="179"/>
      <c r="B177" s="181"/>
      <c r="C177" s="164"/>
      <c r="D177" s="324" t="s">
        <v>303</v>
      </c>
      <c r="E177" s="166">
        <v>0</v>
      </c>
      <c r="F177" s="166">
        <v>0</v>
      </c>
      <c r="G177" s="325"/>
      <c r="H177" s="325">
        <v>0</v>
      </c>
      <c r="I177" s="325"/>
      <c r="J177" s="325"/>
      <c r="K177" s="325"/>
      <c r="L177" s="325"/>
      <c r="M177" s="325"/>
      <c r="N177" s="326"/>
      <c r="O177" s="157"/>
      <c r="P177" s="157"/>
      <c r="Q177" s="157"/>
      <c r="R177" s="157"/>
      <c r="S177" s="149"/>
      <c r="T177" s="245"/>
      <c r="U177" s="245"/>
      <c r="V177" s="245"/>
      <c r="W177" s="245"/>
      <c r="X177" s="187" t="s">
        <v>369</v>
      </c>
    </row>
    <row r="178" spans="1:24" s="63" customFormat="1">
      <c r="A178" s="163">
        <v>801</v>
      </c>
      <c r="B178" s="177"/>
      <c r="C178" s="178"/>
      <c r="D178" s="156" t="s">
        <v>134</v>
      </c>
      <c r="E178" s="68">
        <f t="shared" ref="E178:W178" si="84">SUM(E179,E203,E222,E245,E263,E268,E272)</f>
        <v>5283588</v>
      </c>
      <c r="F178" s="68">
        <f t="shared" si="84"/>
        <v>5140088</v>
      </c>
      <c r="G178" s="68">
        <f t="shared" si="84"/>
        <v>3815551</v>
      </c>
      <c r="H178" s="68">
        <f t="shared" si="84"/>
        <v>1112437</v>
      </c>
      <c r="I178" s="68">
        <f t="shared" si="84"/>
        <v>0</v>
      </c>
      <c r="J178" s="68">
        <f t="shared" si="84"/>
        <v>212100</v>
      </c>
      <c r="K178" s="68">
        <f t="shared" si="84"/>
        <v>0</v>
      </c>
      <c r="L178" s="68">
        <f t="shared" si="84"/>
        <v>0</v>
      </c>
      <c r="M178" s="68">
        <f t="shared" si="84"/>
        <v>0</v>
      </c>
      <c r="N178" s="68">
        <f t="shared" si="84"/>
        <v>143500</v>
      </c>
      <c r="O178" s="68">
        <f t="shared" si="84"/>
        <v>143500</v>
      </c>
      <c r="P178" s="68">
        <f t="shared" si="84"/>
        <v>0</v>
      </c>
      <c r="Q178" s="68">
        <f t="shared" si="84"/>
        <v>0</v>
      </c>
      <c r="R178" s="68">
        <f t="shared" si="84"/>
        <v>0</v>
      </c>
      <c r="S178" s="149">
        <f t="shared" si="84"/>
        <v>0</v>
      </c>
      <c r="T178" s="68" t="e">
        <f t="shared" si="84"/>
        <v>#REF!</v>
      </c>
      <c r="U178" s="68" t="e">
        <f t="shared" si="84"/>
        <v>#REF!</v>
      </c>
      <c r="V178" s="68">
        <f t="shared" si="84"/>
        <v>0</v>
      </c>
      <c r="W178" s="68" t="e">
        <f t="shared" si="84"/>
        <v>#REF!</v>
      </c>
    </row>
    <row r="179" spans="1:24" s="63" customFormat="1">
      <c r="A179" s="179"/>
      <c r="B179" s="71">
        <v>80101</v>
      </c>
      <c r="C179" s="180"/>
      <c r="D179" s="56" t="s">
        <v>135</v>
      </c>
      <c r="E179" s="57">
        <f>SUM(E180:E202)</f>
        <v>2393127</v>
      </c>
      <c r="F179" s="57">
        <f t="shared" ref="F179:R179" si="85">SUM(F180:F202)</f>
        <v>2332127</v>
      </c>
      <c r="G179" s="57">
        <f t="shared" si="85"/>
        <v>1910975</v>
      </c>
      <c r="H179" s="57">
        <f t="shared" si="85"/>
        <v>310318</v>
      </c>
      <c r="I179" s="57">
        <f t="shared" si="85"/>
        <v>0</v>
      </c>
      <c r="J179" s="57">
        <f t="shared" si="85"/>
        <v>110834</v>
      </c>
      <c r="K179" s="57">
        <f t="shared" si="85"/>
        <v>0</v>
      </c>
      <c r="L179" s="57">
        <f t="shared" si="85"/>
        <v>0</v>
      </c>
      <c r="M179" s="57">
        <f t="shared" si="85"/>
        <v>0</v>
      </c>
      <c r="N179" s="57">
        <f t="shared" si="85"/>
        <v>61000</v>
      </c>
      <c r="O179" s="57">
        <f t="shared" si="85"/>
        <v>61000</v>
      </c>
      <c r="P179" s="57">
        <f t="shared" si="85"/>
        <v>0</v>
      </c>
      <c r="Q179" s="57">
        <f t="shared" si="85"/>
        <v>0</v>
      </c>
      <c r="R179" s="57">
        <f t="shared" si="85"/>
        <v>0</v>
      </c>
      <c r="S179" s="149" t="str">
        <f t="shared" ref="S179:S205" si="86">IF(SUM(N179,F179)=E179,"TAK","NIE")</f>
        <v>TAK</v>
      </c>
      <c r="T179" s="57">
        <f>SUM(T180:T201)</f>
        <v>0</v>
      </c>
      <c r="U179" s="57">
        <f>SUM(U180:U201)</f>
        <v>0</v>
      </c>
      <c r="V179" s="57">
        <f>SUM(V180:V201)</f>
        <v>0</v>
      </c>
      <c r="W179" s="57">
        <f>SUM(W180:W201)</f>
        <v>0</v>
      </c>
    </row>
    <row r="180" spans="1:24" s="63" customFormat="1">
      <c r="A180" s="179"/>
      <c r="B180" s="181"/>
      <c r="C180" s="164">
        <v>3020</v>
      </c>
      <c r="D180" s="165" t="s">
        <v>219</v>
      </c>
      <c r="E180" s="166">
        <f t="shared" ref="E180:E193" si="87">SUM(F180,N180)</f>
        <v>110834</v>
      </c>
      <c r="F180" s="166">
        <f>SUM(G180:M180)</f>
        <v>110834</v>
      </c>
      <c r="G180" s="278">
        <v>0</v>
      </c>
      <c r="H180" s="278">
        <v>0</v>
      </c>
      <c r="I180" s="278">
        <v>0</v>
      </c>
      <c r="J180" s="278">
        <v>110834</v>
      </c>
      <c r="K180" s="278">
        <v>0</v>
      </c>
      <c r="L180" s="278">
        <v>0</v>
      </c>
      <c r="M180" s="278">
        <v>0</v>
      </c>
      <c r="N180" s="279">
        <v>0</v>
      </c>
      <c r="O180" s="279">
        <v>0</v>
      </c>
      <c r="P180" s="327">
        <v>0</v>
      </c>
      <c r="Q180" s="327">
        <v>0</v>
      </c>
      <c r="R180" s="328">
        <v>0</v>
      </c>
      <c r="S180" s="149" t="str">
        <f t="shared" si="86"/>
        <v>TAK</v>
      </c>
      <c r="T180" s="278">
        <v>0</v>
      </c>
      <c r="U180" s="278">
        <v>0</v>
      </c>
      <c r="V180" s="278"/>
      <c r="W180" s="278">
        <v>0</v>
      </c>
    </row>
    <row r="181" spans="1:24" s="63" customFormat="1">
      <c r="A181" s="179"/>
      <c r="B181" s="181"/>
      <c r="C181" s="46">
        <v>4010</v>
      </c>
      <c r="D181" s="47" t="s">
        <v>163</v>
      </c>
      <c r="E181" s="48">
        <f t="shared" si="87"/>
        <v>1478691</v>
      </c>
      <c r="F181" s="48">
        <f t="shared" ref="F181:F200" si="88">SUM(G181:M181)</f>
        <v>1478691</v>
      </c>
      <c r="G181" s="278">
        <v>1478691</v>
      </c>
      <c r="H181" s="207">
        <v>0</v>
      </c>
      <c r="I181" s="207">
        <v>0</v>
      </c>
      <c r="J181" s="207">
        <v>0</v>
      </c>
      <c r="K181" s="207">
        <v>0</v>
      </c>
      <c r="L181" s="207">
        <v>0</v>
      </c>
      <c r="M181" s="207">
        <v>0</v>
      </c>
      <c r="N181" s="231">
        <v>0</v>
      </c>
      <c r="O181" s="231">
        <v>0</v>
      </c>
      <c r="P181" s="231">
        <v>0</v>
      </c>
      <c r="Q181" s="231">
        <v>0</v>
      </c>
      <c r="R181" s="207">
        <v>0</v>
      </c>
      <c r="S181" s="149" t="str">
        <f t="shared" si="86"/>
        <v>TAK</v>
      </c>
      <c r="T181" s="207">
        <v>0</v>
      </c>
      <c r="U181" s="207">
        <v>0</v>
      </c>
      <c r="V181" s="207"/>
      <c r="W181" s="207">
        <v>0</v>
      </c>
    </row>
    <row r="182" spans="1:24" s="63" customFormat="1">
      <c r="A182" s="179"/>
      <c r="B182" s="181"/>
      <c r="C182" s="46">
        <v>4040</v>
      </c>
      <c r="D182" s="47" t="s">
        <v>164</v>
      </c>
      <c r="E182" s="48">
        <f t="shared" si="87"/>
        <v>123162</v>
      </c>
      <c r="F182" s="48">
        <f t="shared" si="88"/>
        <v>123162</v>
      </c>
      <c r="G182" s="48">
        <v>123162</v>
      </c>
      <c r="H182" s="207">
        <v>0</v>
      </c>
      <c r="I182" s="207">
        <v>0</v>
      </c>
      <c r="J182" s="207">
        <v>0</v>
      </c>
      <c r="K182" s="207">
        <v>0</v>
      </c>
      <c r="L182" s="207">
        <v>0</v>
      </c>
      <c r="M182" s="207">
        <v>0</v>
      </c>
      <c r="N182" s="231">
        <v>0</v>
      </c>
      <c r="O182" s="231">
        <v>0</v>
      </c>
      <c r="P182" s="231">
        <v>0</v>
      </c>
      <c r="Q182" s="231">
        <v>0</v>
      </c>
      <c r="R182" s="207">
        <v>0</v>
      </c>
      <c r="S182" s="149" t="str">
        <f t="shared" si="86"/>
        <v>TAK</v>
      </c>
      <c r="T182" s="207">
        <v>0</v>
      </c>
      <c r="U182" s="207">
        <v>0</v>
      </c>
      <c r="V182" s="207"/>
      <c r="W182" s="207">
        <v>0</v>
      </c>
    </row>
    <row r="183" spans="1:24" s="63" customFormat="1">
      <c r="A183" s="179"/>
      <c r="B183" s="181"/>
      <c r="C183" s="46">
        <v>4110</v>
      </c>
      <c r="D183" s="47" t="s">
        <v>161</v>
      </c>
      <c r="E183" s="48">
        <f t="shared" si="87"/>
        <v>258991</v>
      </c>
      <c r="F183" s="48">
        <f t="shared" si="88"/>
        <v>258991</v>
      </c>
      <c r="G183" s="207">
        <v>258991</v>
      </c>
      <c r="H183" s="48">
        <v>0</v>
      </c>
      <c r="I183" s="207">
        <v>0</v>
      </c>
      <c r="J183" s="207">
        <v>0</v>
      </c>
      <c r="K183" s="207">
        <v>0</v>
      </c>
      <c r="L183" s="207">
        <v>0</v>
      </c>
      <c r="M183" s="207">
        <v>0</v>
      </c>
      <c r="N183" s="231">
        <v>0</v>
      </c>
      <c r="O183" s="231">
        <v>0</v>
      </c>
      <c r="P183" s="231">
        <v>0</v>
      </c>
      <c r="Q183" s="231">
        <v>0</v>
      </c>
      <c r="R183" s="207">
        <v>0</v>
      </c>
      <c r="S183" s="149" t="str">
        <f t="shared" si="86"/>
        <v>TAK</v>
      </c>
      <c r="T183" s="207">
        <v>0</v>
      </c>
      <c r="U183" s="207">
        <v>0</v>
      </c>
      <c r="V183" s="207"/>
      <c r="W183" s="207">
        <v>0</v>
      </c>
    </row>
    <row r="184" spans="1:24" s="63" customFormat="1">
      <c r="A184" s="179"/>
      <c r="B184" s="181"/>
      <c r="C184" s="46">
        <v>4120</v>
      </c>
      <c r="D184" s="47" t="s">
        <v>162</v>
      </c>
      <c r="E184" s="48">
        <f t="shared" si="87"/>
        <v>43131</v>
      </c>
      <c r="F184" s="48">
        <f t="shared" si="88"/>
        <v>43131</v>
      </c>
      <c r="G184" s="207">
        <v>43131</v>
      </c>
      <c r="H184" s="48">
        <v>0</v>
      </c>
      <c r="I184" s="207">
        <v>0</v>
      </c>
      <c r="J184" s="207">
        <v>0</v>
      </c>
      <c r="K184" s="207">
        <v>0</v>
      </c>
      <c r="L184" s="207">
        <v>0</v>
      </c>
      <c r="M184" s="207">
        <v>0</v>
      </c>
      <c r="N184" s="231">
        <v>0</v>
      </c>
      <c r="O184" s="231">
        <v>0</v>
      </c>
      <c r="P184" s="231">
        <v>0</v>
      </c>
      <c r="Q184" s="231">
        <v>0</v>
      </c>
      <c r="R184" s="207">
        <v>0</v>
      </c>
      <c r="S184" s="149" t="str">
        <f t="shared" si="86"/>
        <v>TAK</v>
      </c>
      <c r="T184" s="207">
        <v>0</v>
      </c>
      <c r="U184" s="207">
        <v>0</v>
      </c>
      <c r="V184" s="207"/>
      <c r="W184" s="207">
        <v>0</v>
      </c>
    </row>
    <row r="185" spans="1:24" s="63" customFormat="1">
      <c r="A185" s="179"/>
      <c r="B185" s="181"/>
      <c r="C185" s="46">
        <v>4170</v>
      </c>
      <c r="D185" s="47" t="s">
        <v>157</v>
      </c>
      <c r="E185" s="48">
        <f t="shared" si="87"/>
        <v>7000</v>
      </c>
      <c r="F185" s="48">
        <f t="shared" si="88"/>
        <v>7000</v>
      </c>
      <c r="G185" s="48">
        <v>7000</v>
      </c>
      <c r="H185" s="207">
        <v>0</v>
      </c>
      <c r="I185" s="207">
        <v>0</v>
      </c>
      <c r="J185" s="207">
        <v>0</v>
      </c>
      <c r="K185" s="207">
        <v>0</v>
      </c>
      <c r="L185" s="207">
        <v>0</v>
      </c>
      <c r="M185" s="207">
        <v>0</v>
      </c>
      <c r="N185" s="231">
        <v>0</v>
      </c>
      <c r="O185" s="231">
        <v>0</v>
      </c>
      <c r="P185" s="231">
        <v>0</v>
      </c>
      <c r="Q185" s="231">
        <v>0</v>
      </c>
      <c r="R185" s="207">
        <v>0</v>
      </c>
      <c r="S185" s="149" t="str">
        <f t="shared" si="86"/>
        <v>TAK</v>
      </c>
      <c r="T185" s="207">
        <v>0</v>
      </c>
      <c r="U185" s="207">
        <v>0</v>
      </c>
      <c r="V185" s="207"/>
      <c r="W185" s="207">
        <v>0</v>
      </c>
    </row>
    <row r="186" spans="1:24" s="63" customFormat="1">
      <c r="A186" s="179"/>
      <c r="B186" s="181"/>
      <c r="C186" s="46">
        <v>4210</v>
      </c>
      <c r="D186" s="47" t="s">
        <v>158</v>
      </c>
      <c r="E186" s="48">
        <f t="shared" si="87"/>
        <v>62500</v>
      </c>
      <c r="F186" s="48">
        <f t="shared" si="88"/>
        <v>62500</v>
      </c>
      <c r="G186" s="207">
        <v>0</v>
      </c>
      <c r="H186" s="207">
        <v>62500</v>
      </c>
      <c r="I186" s="207">
        <v>0</v>
      </c>
      <c r="J186" s="207">
        <v>0</v>
      </c>
      <c r="K186" s="207">
        <v>0</v>
      </c>
      <c r="L186" s="207">
        <v>0</v>
      </c>
      <c r="M186" s="207">
        <v>0</v>
      </c>
      <c r="N186" s="231">
        <v>0</v>
      </c>
      <c r="O186" s="231">
        <v>0</v>
      </c>
      <c r="P186" s="231">
        <v>0</v>
      </c>
      <c r="Q186" s="231">
        <v>0</v>
      </c>
      <c r="R186" s="207">
        <v>0</v>
      </c>
      <c r="S186" s="149" t="str">
        <f t="shared" si="86"/>
        <v>TAK</v>
      </c>
      <c r="T186" s="207">
        <v>0</v>
      </c>
      <c r="U186" s="207">
        <v>0</v>
      </c>
      <c r="V186" s="207"/>
      <c r="W186" s="207">
        <v>0</v>
      </c>
    </row>
    <row r="187" spans="1:24" s="63" customFormat="1">
      <c r="A187" s="179"/>
      <c r="B187" s="181"/>
      <c r="C187" s="46">
        <v>4240</v>
      </c>
      <c r="D187" s="47" t="s">
        <v>189</v>
      </c>
      <c r="E187" s="48">
        <f t="shared" si="87"/>
        <v>10000</v>
      </c>
      <c r="F187" s="48">
        <f t="shared" si="88"/>
        <v>10000</v>
      </c>
      <c r="G187" s="207">
        <v>0</v>
      </c>
      <c r="H187" s="207">
        <v>10000</v>
      </c>
      <c r="I187" s="207">
        <v>0</v>
      </c>
      <c r="J187" s="207">
        <v>0</v>
      </c>
      <c r="K187" s="207">
        <v>0</v>
      </c>
      <c r="L187" s="207">
        <v>0</v>
      </c>
      <c r="M187" s="207">
        <v>0</v>
      </c>
      <c r="N187" s="231">
        <v>0</v>
      </c>
      <c r="O187" s="231">
        <v>0</v>
      </c>
      <c r="P187" s="231">
        <v>0</v>
      </c>
      <c r="Q187" s="231">
        <v>0</v>
      </c>
      <c r="R187" s="207">
        <v>0</v>
      </c>
      <c r="S187" s="149" t="str">
        <f t="shared" si="86"/>
        <v>TAK</v>
      </c>
      <c r="T187" s="207">
        <v>0</v>
      </c>
      <c r="U187" s="207">
        <v>0</v>
      </c>
      <c r="V187" s="207"/>
      <c r="W187" s="207">
        <v>0</v>
      </c>
    </row>
    <row r="188" spans="1:24" s="63" customFormat="1">
      <c r="A188" s="179"/>
      <c r="B188" s="181"/>
      <c r="C188" s="46">
        <v>4260</v>
      </c>
      <c r="D188" s="47" t="s">
        <v>165</v>
      </c>
      <c r="E188" s="48">
        <f t="shared" si="87"/>
        <v>23806</v>
      </c>
      <c r="F188" s="48">
        <f t="shared" si="88"/>
        <v>23806</v>
      </c>
      <c r="G188" s="207">
        <v>0</v>
      </c>
      <c r="H188" s="207">
        <v>23806</v>
      </c>
      <c r="I188" s="207">
        <v>0</v>
      </c>
      <c r="J188" s="207">
        <v>0</v>
      </c>
      <c r="K188" s="207">
        <v>0</v>
      </c>
      <c r="L188" s="207">
        <v>0</v>
      </c>
      <c r="M188" s="207">
        <v>0</v>
      </c>
      <c r="N188" s="231">
        <v>0</v>
      </c>
      <c r="O188" s="231">
        <v>0</v>
      </c>
      <c r="P188" s="231">
        <v>0</v>
      </c>
      <c r="Q188" s="231">
        <v>0</v>
      </c>
      <c r="R188" s="207">
        <v>0</v>
      </c>
      <c r="S188" s="149" t="str">
        <f t="shared" si="86"/>
        <v>TAK</v>
      </c>
      <c r="T188" s="207">
        <v>0</v>
      </c>
      <c r="U188" s="207">
        <v>0</v>
      </c>
      <c r="V188" s="207"/>
      <c r="W188" s="207">
        <v>0</v>
      </c>
    </row>
    <row r="189" spans="1:24" s="63" customFormat="1">
      <c r="A189" s="179"/>
      <c r="B189" s="181"/>
      <c r="C189" s="46">
        <v>4270</v>
      </c>
      <c r="D189" s="47" t="s">
        <v>150</v>
      </c>
      <c r="E189" s="48">
        <f t="shared" si="87"/>
        <v>6702</v>
      </c>
      <c r="F189" s="48">
        <f t="shared" si="88"/>
        <v>6702</v>
      </c>
      <c r="G189" s="207">
        <v>0</v>
      </c>
      <c r="H189" s="207">
        <v>6702</v>
      </c>
      <c r="I189" s="207">
        <v>0</v>
      </c>
      <c r="J189" s="207">
        <v>0</v>
      </c>
      <c r="K189" s="207">
        <v>0</v>
      </c>
      <c r="L189" s="207">
        <v>0</v>
      </c>
      <c r="M189" s="207">
        <v>0</v>
      </c>
      <c r="N189" s="231">
        <v>0</v>
      </c>
      <c r="O189" s="231">
        <v>0</v>
      </c>
      <c r="P189" s="231">
        <v>0</v>
      </c>
      <c r="Q189" s="231">
        <v>0</v>
      </c>
      <c r="R189" s="207">
        <v>0</v>
      </c>
      <c r="S189" s="149" t="str">
        <f t="shared" si="86"/>
        <v>TAK</v>
      </c>
      <c r="T189" s="207">
        <v>0</v>
      </c>
      <c r="U189" s="207">
        <v>0</v>
      </c>
      <c r="V189" s="207"/>
      <c r="W189" s="207">
        <v>0</v>
      </c>
    </row>
    <row r="190" spans="1:24" s="63" customFormat="1">
      <c r="A190" s="179"/>
      <c r="B190" s="181"/>
      <c r="C190" s="46">
        <v>4280</v>
      </c>
      <c r="D190" s="47" t="s">
        <v>173</v>
      </c>
      <c r="E190" s="48">
        <f t="shared" si="87"/>
        <v>1140</v>
      </c>
      <c r="F190" s="48">
        <f t="shared" ref="F190" si="89">SUM(G190:M190)</f>
        <v>1140</v>
      </c>
      <c r="G190" s="207">
        <v>0</v>
      </c>
      <c r="H190" s="207">
        <v>1140</v>
      </c>
      <c r="I190" s="207">
        <v>0</v>
      </c>
      <c r="J190" s="207">
        <v>0</v>
      </c>
      <c r="K190" s="207">
        <v>0</v>
      </c>
      <c r="L190" s="207">
        <v>0</v>
      </c>
      <c r="M190" s="207">
        <v>0</v>
      </c>
      <c r="N190" s="231">
        <v>0</v>
      </c>
      <c r="O190" s="231">
        <v>0</v>
      </c>
      <c r="P190" s="231">
        <v>0</v>
      </c>
      <c r="Q190" s="231">
        <v>0</v>
      </c>
      <c r="R190" s="207">
        <v>0</v>
      </c>
      <c r="S190" s="149" t="str">
        <f t="shared" si="86"/>
        <v>TAK</v>
      </c>
      <c r="T190" s="207">
        <v>0</v>
      </c>
      <c r="U190" s="207">
        <v>0</v>
      </c>
      <c r="V190" s="207"/>
      <c r="W190" s="207">
        <v>0</v>
      </c>
    </row>
    <row r="191" spans="1:24" s="63" customFormat="1">
      <c r="A191" s="179"/>
      <c r="B191" s="181"/>
      <c r="C191" s="46">
        <v>4300</v>
      </c>
      <c r="D191" s="47" t="s">
        <v>154</v>
      </c>
      <c r="E191" s="48">
        <f t="shared" si="87"/>
        <v>67706</v>
      </c>
      <c r="F191" s="48">
        <f t="shared" si="88"/>
        <v>67706</v>
      </c>
      <c r="G191" s="207">
        <v>0</v>
      </c>
      <c r="H191" s="207">
        <v>67706</v>
      </c>
      <c r="I191" s="207">
        <v>0</v>
      </c>
      <c r="J191" s="207">
        <v>0</v>
      </c>
      <c r="K191" s="207">
        <v>0</v>
      </c>
      <c r="L191" s="207">
        <v>0</v>
      </c>
      <c r="M191" s="207">
        <v>0</v>
      </c>
      <c r="N191" s="231">
        <v>0</v>
      </c>
      <c r="O191" s="231">
        <v>0</v>
      </c>
      <c r="P191" s="231">
        <v>0</v>
      </c>
      <c r="Q191" s="231">
        <v>0</v>
      </c>
      <c r="R191" s="207">
        <v>0</v>
      </c>
      <c r="S191" s="149" t="str">
        <f t="shared" si="86"/>
        <v>TAK</v>
      </c>
      <c r="T191" s="207">
        <v>0</v>
      </c>
      <c r="U191" s="207">
        <v>0</v>
      </c>
      <c r="V191" s="207"/>
      <c r="W191" s="207">
        <v>0</v>
      </c>
    </row>
    <row r="192" spans="1:24" s="63" customFormat="1">
      <c r="A192" s="179"/>
      <c r="B192" s="181"/>
      <c r="C192" s="46">
        <v>4350</v>
      </c>
      <c r="D192" s="47" t="s">
        <v>166</v>
      </c>
      <c r="E192" s="48">
        <f t="shared" si="87"/>
        <v>3500</v>
      </c>
      <c r="F192" s="48">
        <f t="shared" si="88"/>
        <v>3500</v>
      </c>
      <c r="G192" s="207">
        <v>0</v>
      </c>
      <c r="H192" s="207">
        <v>3500</v>
      </c>
      <c r="I192" s="207">
        <v>0</v>
      </c>
      <c r="J192" s="207">
        <v>0</v>
      </c>
      <c r="K192" s="207">
        <v>0</v>
      </c>
      <c r="L192" s="207">
        <v>0</v>
      </c>
      <c r="M192" s="207">
        <v>0</v>
      </c>
      <c r="N192" s="231">
        <v>0</v>
      </c>
      <c r="O192" s="231">
        <v>0</v>
      </c>
      <c r="P192" s="231">
        <v>0</v>
      </c>
      <c r="Q192" s="231">
        <v>0</v>
      </c>
      <c r="R192" s="207">
        <v>0</v>
      </c>
      <c r="S192" s="149" t="str">
        <f t="shared" si="86"/>
        <v>TAK</v>
      </c>
      <c r="T192" s="207">
        <v>0</v>
      </c>
      <c r="U192" s="207">
        <v>0</v>
      </c>
      <c r="V192" s="207"/>
      <c r="W192" s="207">
        <v>0</v>
      </c>
    </row>
    <row r="193" spans="1:23" s="63" customFormat="1" ht="22.5">
      <c r="A193" s="179"/>
      <c r="B193" s="181"/>
      <c r="C193" s="49">
        <v>4360</v>
      </c>
      <c r="D193" s="260" t="s">
        <v>396</v>
      </c>
      <c r="E193" s="51">
        <f t="shared" si="87"/>
        <v>4200</v>
      </c>
      <c r="F193" s="51">
        <f t="shared" si="88"/>
        <v>4200</v>
      </c>
      <c r="G193" s="235">
        <v>0</v>
      </c>
      <c r="H193" s="235">
        <v>4200</v>
      </c>
      <c r="I193" s="235">
        <v>0</v>
      </c>
      <c r="J193" s="235">
        <v>0</v>
      </c>
      <c r="K193" s="235">
        <v>0</v>
      </c>
      <c r="L193" s="235">
        <v>0</v>
      </c>
      <c r="M193" s="235">
        <v>0</v>
      </c>
      <c r="N193" s="246">
        <v>0</v>
      </c>
      <c r="O193" s="246">
        <v>0</v>
      </c>
      <c r="P193" s="246">
        <v>0</v>
      </c>
      <c r="Q193" s="246">
        <v>0</v>
      </c>
      <c r="R193" s="235">
        <v>0</v>
      </c>
      <c r="S193" s="149" t="str">
        <f t="shared" si="86"/>
        <v>TAK</v>
      </c>
      <c r="T193" s="235">
        <v>0</v>
      </c>
      <c r="U193" s="235">
        <v>0</v>
      </c>
      <c r="V193" s="235"/>
      <c r="W193" s="235">
        <v>0</v>
      </c>
    </row>
    <row r="194" spans="1:23" s="63" customFormat="1" ht="22.5">
      <c r="A194" s="179"/>
      <c r="B194" s="181"/>
      <c r="C194" s="481">
        <v>4370</v>
      </c>
      <c r="D194" s="486" t="s">
        <v>397</v>
      </c>
      <c r="E194" s="487">
        <f>SUM(F194,N194)</f>
        <v>6500</v>
      </c>
      <c r="F194" s="487">
        <f t="shared" si="88"/>
        <v>6500</v>
      </c>
      <c r="G194" s="483">
        <v>0</v>
      </c>
      <c r="H194" s="483">
        <v>6500</v>
      </c>
      <c r="I194" s="483">
        <v>0</v>
      </c>
      <c r="J194" s="483">
        <v>0</v>
      </c>
      <c r="K194" s="483">
        <v>0</v>
      </c>
      <c r="L194" s="483">
        <v>0</v>
      </c>
      <c r="M194" s="483">
        <v>0</v>
      </c>
      <c r="N194" s="484">
        <v>0</v>
      </c>
      <c r="O194" s="484">
        <v>0</v>
      </c>
      <c r="P194" s="484">
        <v>0</v>
      </c>
      <c r="Q194" s="484">
        <v>0</v>
      </c>
      <c r="R194" s="483">
        <v>0</v>
      </c>
      <c r="S194" s="149" t="str">
        <f t="shared" si="86"/>
        <v>TAK</v>
      </c>
      <c r="T194" s="72">
        <v>0</v>
      </c>
      <c r="U194" s="72">
        <v>0</v>
      </c>
      <c r="V194" s="72"/>
      <c r="W194" s="72">
        <v>0</v>
      </c>
    </row>
    <row r="195" spans="1:23" s="63" customFormat="1">
      <c r="A195" s="179"/>
      <c r="B195" s="181"/>
      <c r="C195" s="49">
        <v>4390</v>
      </c>
      <c r="D195" s="50" t="s">
        <v>190</v>
      </c>
      <c r="E195" s="51">
        <f>SUM(F195,N195)</f>
        <v>2000</v>
      </c>
      <c r="F195" s="51">
        <f t="shared" si="88"/>
        <v>2000</v>
      </c>
      <c r="G195" s="235">
        <v>0</v>
      </c>
      <c r="H195" s="235">
        <v>2000</v>
      </c>
      <c r="I195" s="235">
        <v>0</v>
      </c>
      <c r="J195" s="235">
        <v>0</v>
      </c>
      <c r="K195" s="235">
        <v>0</v>
      </c>
      <c r="L195" s="235">
        <v>0</v>
      </c>
      <c r="M195" s="235">
        <v>0</v>
      </c>
      <c r="N195" s="246">
        <v>0</v>
      </c>
      <c r="O195" s="246">
        <v>0</v>
      </c>
      <c r="P195" s="246">
        <v>0</v>
      </c>
      <c r="Q195" s="246">
        <v>0</v>
      </c>
      <c r="R195" s="235">
        <v>0</v>
      </c>
      <c r="S195" s="149" t="str">
        <f t="shared" si="86"/>
        <v>TAK</v>
      </c>
      <c r="T195" s="235">
        <v>0</v>
      </c>
      <c r="U195" s="235">
        <v>0</v>
      </c>
      <c r="V195" s="235"/>
      <c r="W195" s="235">
        <v>0</v>
      </c>
    </row>
    <row r="196" spans="1:23" s="63" customFormat="1">
      <c r="A196" s="179"/>
      <c r="B196" s="181"/>
      <c r="C196" s="251"/>
      <c r="D196" s="252" t="s">
        <v>191</v>
      </c>
      <c r="E196" s="295"/>
      <c r="F196" s="295"/>
      <c r="G196" s="255"/>
      <c r="H196" s="255"/>
      <c r="I196" s="255"/>
      <c r="J196" s="255"/>
      <c r="K196" s="255"/>
      <c r="L196" s="255"/>
      <c r="M196" s="255"/>
      <c r="N196" s="256"/>
      <c r="O196" s="256"/>
      <c r="P196" s="256"/>
      <c r="Q196" s="256"/>
      <c r="R196" s="255"/>
      <c r="S196" s="149" t="str">
        <f t="shared" si="86"/>
        <v>TAK</v>
      </c>
      <c r="T196" s="255"/>
      <c r="U196" s="255"/>
      <c r="V196" s="255"/>
      <c r="W196" s="255"/>
    </row>
    <row r="197" spans="1:23" s="63" customFormat="1">
      <c r="A197" s="179"/>
      <c r="B197" s="181"/>
      <c r="C197" s="46">
        <v>4410</v>
      </c>
      <c r="D197" s="47" t="s">
        <v>172</v>
      </c>
      <c r="E197" s="48">
        <f>SUM(F197,N197)</f>
        <v>6000</v>
      </c>
      <c r="F197" s="48">
        <f t="shared" si="88"/>
        <v>6000</v>
      </c>
      <c r="G197" s="207">
        <v>0</v>
      </c>
      <c r="H197" s="207">
        <v>6000</v>
      </c>
      <c r="I197" s="207">
        <v>0</v>
      </c>
      <c r="J197" s="207">
        <v>0</v>
      </c>
      <c r="K197" s="207">
        <v>0</v>
      </c>
      <c r="L197" s="207">
        <v>0</v>
      </c>
      <c r="M197" s="207">
        <v>0</v>
      </c>
      <c r="N197" s="231">
        <v>0</v>
      </c>
      <c r="O197" s="231">
        <v>0</v>
      </c>
      <c r="P197" s="231">
        <v>0</v>
      </c>
      <c r="Q197" s="231">
        <v>0</v>
      </c>
      <c r="R197" s="207">
        <v>0</v>
      </c>
      <c r="S197" s="149" t="str">
        <f t="shared" si="86"/>
        <v>TAK</v>
      </c>
      <c r="T197" s="207">
        <v>0</v>
      </c>
      <c r="U197" s="207">
        <v>0</v>
      </c>
      <c r="V197" s="207"/>
      <c r="W197" s="207">
        <v>0</v>
      </c>
    </row>
    <row r="198" spans="1:23" s="63" customFormat="1">
      <c r="A198" s="179"/>
      <c r="B198" s="181"/>
      <c r="C198" s="46">
        <v>4430</v>
      </c>
      <c r="D198" s="47" t="s">
        <v>155</v>
      </c>
      <c r="E198" s="48">
        <f>SUM(F198,N198)</f>
        <v>3000</v>
      </c>
      <c r="F198" s="48">
        <f t="shared" si="88"/>
        <v>3000</v>
      </c>
      <c r="G198" s="207">
        <v>0</v>
      </c>
      <c r="H198" s="207">
        <v>3000</v>
      </c>
      <c r="I198" s="207">
        <v>0</v>
      </c>
      <c r="J198" s="207">
        <v>0</v>
      </c>
      <c r="K198" s="207">
        <v>0</v>
      </c>
      <c r="L198" s="207">
        <v>0</v>
      </c>
      <c r="M198" s="207">
        <v>0</v>
      </c>
      <c r="N198" s="231">
        <v>0</v>
      </c>
      <c r="O198" s="231">
        <v>0</v>
      </c>
      <c r="P198" s="231">
        <v>0</v>
      </c>
      <c r="Q198" s="231">
        <v>0</v>
      </c>
      <c r="R198" s="207">
        <v>0</v>
      </c>
      <c r="S198" s="149" t="str">
        <f t="shared" si="86"/>
        <v>TAK</v>
      </c>
      <c r="T198" s="207">
        <v>0</v>
      </c>
      <c r="U198" s="207">
        <v>0</v>
      </c>
      <c r="V198" s="207"/>
      <c r="W198" s="207">
        <v>0</v>
      </c>
    </row>
    <row r="199" spans="1:23" s="63" customFormat="1">
      <c r="A199" s="179"/>
      <c r="B199" s="181"/>
      <c r="C199" s="46">
        <v>4440</v>
      </c>
      <c r="D199" s="47" t="s">
        <v>167</v>
      </c>
      <c r="E199" s="48">
        <f>SUM(F199,N199)</f>
        <v>109264</v>
      </c>
      <c r="F199" s="48">
        <f t="shared" si="88"/>
        <v>109264</v>
      </c>
      <c r="G199" s="207">
        <v>0</v>
      </c>
      <c r="H199" s="48">
        <v>109264</v>
      </c>
      <c r="I199" s="207">
        <v>0</v>
      </c>
      <c r="J199" s="207">
        <v>0</v>
      </c>
      <c r="K199" s="207">
        <v>0</v>
      </c>
      <c r="L199" s="207">
        <v>0</v>
      </c>
      <c r="M199" s="207">
        <v>0</v>
      </c>
      <c r="N199" s="231">
        <v>0</v>
      </c>
      <c r="O199" s="231">
        <v>0</v>
      </c>
      <c r="P199" s="231">
        <v>0</v>
      </c>
      <c r="Q199" s="231">
        <v>0</v>
      </c>
      <c r="R199" s="207">
        <v>0</v>
      </c>
      <c r="S199" s="149" t="str">
        <f t="shared" si="86"/>
        <v>TAK</v>
      </c>
      <c r="T199" s="207">
        <v>0</v>
      </c>
      <c r="U199" s="207">
        <v>0</v>
      </c>
      <c r="V199" s="207"/>
      <c r="W199" s="207">
        <v>0</v>
      </c>
    </row>
    <row r="200" spans="1:23" s="63" customFormat="1">
      <c r="A200" s="179"/>
      <c r="B200" s="181"/>
      <c r="C200" s="49">
        <v>4700</v>
      </c>
      <c r="D200" s="50" t="s">
        <v>168</v>
      </c>
      <c r="E200" s="51">
        <f>SUM(F200,N200)</f>
        <v>4000</v>
      </c>
      <c r="F200" s="51">
        <f t="shared" si="88"/>
        <v>4000</v>
      </c>
      <c r="G200" s="235">
        <v>0</v>
      </c>
      <c r="H200" s="235">
        <v>4000</v>
      </c>
      <c r="I200" s="235">
        <v>0</v>
      </c>
      <c r="J200" s="235">
        <v>0</v>
      </c>
      <c r="K200" s="235">
        <v>0</v>
      </c>
      <c r="L200" s="235">
        <v>0</v>
      </c>
      <c r="M200" s="235">
        <v>0</v>
      </c>
      <c r="N200" s="246">
        <v>0</v>
      </c>
      <c r="O200" s="246">
        <v>0</v>
      </c>
      <c r="P200" s="246">
        <v>0</v>
      </c>
      <c r="Q200" s="246">
        <v>0</v>
      </c>
      <c r="R200" s="235">
        <v>0</v>
      </c>
      <c r="S200" s="149" t="str">
        <f t="shared" si="86"/>
        <v>TAK</v>
      </c>
      <c r="T200" s="235">
        <v>0</v>
      </c>
      <c r="U200" s="235">
        <v>0</v>
      </c>
      <c r="V200" s="235"/>
      <c r="W200" s="235">
        <v>0</v>
      </c>
    </row>
    <row r="201" spans="1:23" s="63" customFormat="1">
      <c r="A201" s="179"/>
      <c r="B201" s="181"/>
      <c r="C201" s="251"/>
      <c r="D201" s="252" t="s">
        <v>169</v>
      </c>
      <c r="E201" s="295"/>
      <c r="F201" s="295"/>
      <c r="G201" s="255"/>
      <c r="H201" s="255"/>
      <c r="I201" s="255"/>
      <c r="J201" s="255"/>
      <c r="K201" s="255"/>
      <c r="L201" s="255"/>
      <c r="M201" s="255"/>
      <c r="N201" s="256"/>
      <c r="O201" s="256"/>
      <c r="P201" s="148"/>
      <c r="Q201" s="148"/>
      <c r="R201" s="72"/>
      <c r="S201" s="149" t="str">
        <f t="shared" si="86"/>
        <v>TAK</v>
      </c>
      <c r="T201" s="255"/>
      <c r="U201" s="255"/>
      <c r="V201" s="255"/>
      <c r="W201" s="255"/>
    </row>
    <row r="202" spans="1:23" s="63" customFormat="1" ht="12" customHeight="1">
      <c r="A202" s="179"/>
      <c r="B202" s="181"/>
      <c r="C202" s="49">
        <v>6050</v>
      </c>
      <c r="D202" s="260" t="s">
        <v>152</v>
      </c>
      <c r="E202" s="51">
        <f>SUM(F202,N202)</f>
        <v>61000</v>
      </c>
      <c r="F202" s="51">
        <f t="shared" ref="F202" si="90">SUM(G202:M202)</f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246">
        <v>61000</v>
      </c>
      <c r="O202" s="246">
        <v>61000</v>
      </c>
      <c r="P202" s="228">
        <v>0</v>
      </c>
      <c r="Q202" s="228">
        <v>0</v>
      </c>
      <c r="R202" s="228">
        <v>0</v>
      </c>
      <c r="S202" s="149" t="str">
        <f t="shared" si="86"/>
        <v>TAK</v>
      </c>
      <c r="T202" s="235">
        <v>0</v>
      </c>
      <c r="U202" s="235">
        <v>0</v>
      </c>
      <c r="V202" s="235"/>
      <c r="W202" s="235">
        <v>50000</v>
      </c>
    </row>
    <row r="203" spans="1:23" s="63" customFormat="1">
      <c r="A203" s="179"/>
      <c r="B203" s="71">
        <v>80103</v>
      </c>
      <c r="C203" s="180"/>
      <c r="D203" s="56" t="s">
        <v>192</v>
      </c>
      <c r="E203" s="57">
        <f t="shared" ref="E203:R203" si="91">SUM(E204:E221)</f>
        <v>226593</v>
      </c>
      <c r="F203" s="57">
        <f t="shared" si="91"/>
        <v>166593</v>
      </c>
      <c r="G203" s="57">
        <f t="shared" si="91"/>
        <v>124747</v>
      </c>
      <c r="H203" s="57">
        <f t="shared" si="91"/>
        <v>33387</v>
      </c>
      <c r="I203" s="57">
        <f t="shared" si="91"/>
        <v>0</v>
      </c>
      <c r="J203" s="57">
        <f t="shared" si="91"/>
        <v>8459</v>
      </c>
      <c r="K203" s="57">
        <f t="shared" si="91"/>
        <v>0</v>
      </c>
      <c r="L203" s="57">
        <f t="shared" si="91"/>
        <v>0</v>
      </c>
      <c r="M203" s="57">
        <f t="shared" si="91"/>
        <v>0</v>
      </c>
      <c r="N203" s="57">
        <f t="shared" si="91"/>
        <v>60000</v>
      </c>
      <c r="O203" s="57">
        <f t="shared" si="91"/>
        <v>60000</v>
      </c>
      <c r="P203" s="57">
        <f t="shared" si="91"/>
        <v>0</v>
      </c>
      <c r="Q203" s="57">
        <f t="shared" si="91"/>
        <v>0</v>
      </c>
      <c r="R203" s="57">
        <f t="shared" si="91"/>
        <v>0</v>
      </c>
      <c r="S203" s="149" t="str">
        <f t="shared" si="86"/>
        <v>TAK</v>
      </c>
      <c r="T203" s="57">
        <f>SUM(T204:T221)</f>
        <v>0</v>
      </c>
      <c r="U203" s="57">
        <f>SUM(U204:U221)</f>
        <v>0</v>
      </c>
      <c r="V203" s="57">
        <f>SUM(V204:V221)</f>
        <v>0</v>
      </c>
      <c r="W203" s="57">
        <f>SUM(W204:W221)</f>
        <v>50000</v>
      </c>
    </row>
    <row r="204" spans="1:23" s="63" customFormat="1">
      <c r="A204" s="179"/>
      <c r="B204" s="181"/>
      <c r="C204" s="164">
        <v>3020</v>
      </c>
      <c r="D204" s="165" t="s">
        <v>220</v>
      </c>
      <c r="E204" s="166">
        <f t="shared" ref="E204:E219" si="92">SUM(F204,N204)</f>
        <v>8459</v>
      </c>
      <c r="F204" s="166">
        <f t="shared" ref="F204:F221" si="93">SUM(G204:M204)</f>
        <v>8459</v>
      </c>
      <c r="G204" s="175">
        <v>0</v>
      </c>
      <c r="H204" s="175">
        <v>0</v>
      </c>
      <c r="I204" s="175">
        <v>0</v>
      </c>
      <c r="J204" s="175">
        <v>8459</v>
      </c>
      <c r="K204" s="175">
        <v>0</v>
      </c>
      <c r="L204" s="175">
        <v>0</v>
      </c>
      <c r="M204" s="175">
        <v>0</v>
      </c>
      <c r="N204" s="175">
        <v>0</v>
      </c>
      <c r="O204" s="175">
        <v>0</v>
      </c>
      <c r="P204" s="175">
        <v>0</v>
      </c>
      <c r="Q204" s="175">
        <v>0</v>
      </c>
      <c r="R204" s="175">
        <v>0</v>
      </c>
      <c r="S204" s="149" t="str">
        <f t="shared" si="86"/>
        <v>TAK</v>
      </c>
      <c r="T204" s="175">
        <v>0</v>
      </c>
      <c r="U204" s="175">
        <v>0</v>
      </c>
      <c r="V204" s="175"/>
      <c r="W204" s="175">
        <v>0</v>
      </c>
    </row>
    <row r="205" spans="1:23" s="63" customFormat="1">
      <c r="A205" s="179"/>
      <c r="B205" s="181"/>
      <c r="C205" s="46">
        <v>4010</v>
      </c>
      <c r="D205" s="47" t="s">
        <v>163</v>
      </c>
      <c r="E205" s="48">
        <f t="shared" si="92"/>
        <v>94629</v>
      </c>
      <c r="F205" s="48">
        <f t="shared" si="93"/>
        <v>94629</v>
      </c>
      <c r="G205" s="48">
        <v>94629</v>
      </c>
      <c r="H205" s="207">
        <v>0</v>
      </c>
      <c r="I205" s="207">
        <v>0</v>
      </c>
      <c r="J205" s="207">
        <v>0</v>
      </c>
      <c r="K205" s="207">
        <v>0</v>
      </c>
      <c r="L205" s="207">
        <v>0</v>
      </c>
      <c r="M205" s="207">
        <v>0</v>
      </c>
      <c r="N205" s="207">
        <v>0</v>
      </c>
      <c r="O205" s="207">
        <v>0</v>
      </c>
      <c r="P205" s="207">
        <v>0</v>
      </c>
      <c r="Q205" s="207">
        <v>0</v>
      </c>
      <c r="R205" s="207">
        <v>0</v>
      </c>
      <c r="S205" s="149" t="str">
        <f t="shared" si="86"/>
        <v>TAK</v>
      </c>
      <c r="T205" s="207">
        <v>0</v>
      </c>
      <c r="U205" s="207">
        <v>0</v>
      </c>
      <c r="V205" s="207"/>
      <c r="W205" s="207">
        <v>0</v>
      </c>
    </row>
    <row r="206" spans="1:23" s="63" customFormat="1">
      <c r="A206" s="179"/>
      <c r="B206" s="181"/>
      <c r="C206" s="46">
        <v>4040</v>
      </c>
      <c r="D206" s="47" t="s">
        <v>164</v>
      </c>
      <c r="E206" s="48">
        <f t="shared" si="92"/>
        <v>7901</v>
      </c>
      <c r="F206" s="48">
        <f t="shared" si="93"/>
        <v>7901</v>
      </c>
      <c r="G206" s="48">
        <v>7901</v>
      </c>
      <c r="H206" s="207">
        <v>0</v>
      </c>
      <c r="I206" s="207">
        <v>0</v>
      </c>
      <c r="J206" s="207">
        <v>0</v>
      </c>
      <c r="K206" s="207">
        <v>0</v>
      </c>
      <c r="L206" s="207">
        <v>0</v>
      </c>
      <c r="M206" s="207">
        <v>0</v>
      </c>
      <c r="N206" s="207">
        <v>0</v>
      </c>
      <c r="O206" s="207">
        <v>0</v>
      </c>
      <c r="P206" s="207">
        <v>0</v>
      </c>
      <c r="Q206" s="207">
        <v>0</v>
      </c>
      <c r="R206" s="207">
        <v>0</v>
      </c>
      <c r="S206" s="149" t="str">
        <f t="shared" ref="S206:S255" si="94">IF(SUM(N206,F206)=E206,"TAK","NIE")</f>
        <v>TAK</v>
      </c>
      <c r="T206" s="207">
        <v>0</v>
      </c>
      <c r="U206" s="207">
        <v>0</v>
      </c>
      <c r="V206" s="207"/>
      <c r="W206" s="207">
        <v>0</v>
      </c>
    </row>
    <row r="207" spans="1:23" s="63" customFormat="1">
      <c r="A207" s="179"/>
      <c r="B207" s="181"/>
      <c r="C207" s="46">
        <v>4110</v>
      </c>
      <c r="D207" s="47" t="s">
        <v>161</v>
      </c>
      <c r="E207" s="48">
        <f t="shared" si="92"/>
        <v>18255</v>
      </c>
      <c r="F207" s="48">
        <f t="shared" si="93"/>
        <v>18255</v>
      </c>
      <c r="G207" s="207">
        <v>18255</v>
      </c>
      <c r="H207" s="207">
        <v>0</v>
      </c>
      <c r="I207" s="207">
        <v>0</v>
      </c>
      <c r="J207" s="207">
        <v>0</v>
      </c>
      <c r="K207" s="207">
        <v>0</v>
      </c>
      <c r="L207" s="207">
        <v>0</v>
      </c>
      <c r="M207" s="207">
        <v>0</v>
      </c>
      <c r="N207" s="207">
        <v>0</v>
      </c>
      <c r="O207" s="207">
        <v>0</v>
      </c>
      <c r="P207" s="207">
        <v>0</v>
      </c>
      <c r="Q207" s="207">
        <v>0</v>
      </c>
      <c r="R207" s="207">
        <v>0</v>
      </c>
      <c r="S207" s="149" t="str">
        <f t="shared" si="94"/>
        <v>TAK</v>
      </c>
      <c r="T207" s="207">
        <v>0</v>
      </c>
      <c r="U207" s="207">
        <v>0</v>
      </c>
      <c r="V207" s="207"/>
      <c r="W207" s="207">
        <v>0</v>
      </c>
    </row>
    <row r="208" spans="1:23" s="63" customFormat="1">
      <c r="A208" s="179"/>
      <c r="B208" s="181"/>
      <c r="C208" s="46">
        <v>4120</v>
      </c>
      <c r="D208" s="47" t="s">
        <v>162</v>
      </c>
      <c r="E208" s="48">
        <f t="shared" si="92"/>
        <v>2962</v>
      </c>
      <c r="F208" s="48">
        <f t="shared" si="93"/>
        <v>2962</v>
      </c>
      <c r="G208" s="207">
        <v>2962</v>
      </c>
      <c r="H208" s="207">
        <v>0</v>
      </c>
      <c r="I208" s="207">
        <v>0</v>
      </c>
      <c r="J208" s="207">
        <v>0</v>
      </c>
      <c r="K208" s="207">
        <v>0</v>
      </c>
      <c r="L208" s="207">
        <v>0</v>
      </c>
      <c r="M208" s="207">
        <v>0</v>
      </c>
      <c r="N208" s="207">
        <v>0</v>
      </c>
      <c r="O208" s="207">
        <v>0</v>
      </c>
      <c r="P208" s="207">
        <v>0</v>
      </c>
      <c r="Q208" s="207">
        <v>0</v>
      </c>
      <c r="R208" s="207">
        <v>0</v>
      </c>
      <c r="S208" s="149" t="str">
        <f t="shared" si="94"/>
        <v>TAK</v>
      </c>
      <c r="T208" s="207">
        <v>0</v>
      </c>
      <c r="U208" s="207">
        <v>0</v>
      </c>
      <c r="V208" s="207"/>
      <c r="W208" s="207">
        <v>0</v>
      </c>
    </row>
    <row r="209" spans="1:24" s="63" customFormat="1">
      <c r="A209" s="179"/>
      <c r="B209" s="181"/>
      <c r="C209" s="46">
        <v>4170</v>
      </c>
      <c r="D209" s="47" t="s">
        <v>157</v>
      </c>
      <c r="E209" s="48">
        <f t="shared" si="92"/>
        <v>1000</v>
      </c>
      <c r="F209" s="48">
        <f t="shared" si="93"/>
        <v>1000</v>
      </c>
      <c r="G209" s="48">
        <v>1000</v>
      </c>
      <c r="H209" s="207">
        <v>0</v>
      </c>
      <c r="I209" s="207">
        <v>0</v>
      </c>
      <c r="J209" s="207">
        <v>0</v>
      </c>
      <c r="K209" s="207">
        <v>0</v>
      </c>
      <c r="L209" s="207">
        <v>0</v>
      </c>
      <c r="M209" s="207">
        <v>0</v>
      </c>
      <c r="N209" s="207">
        <v>0</v>
      </c>
      <c r="O209" s="207">
        <v>0</v>
      </c>
      <c r="P209" s="207">
        <v>0</v>
      </c>
      <c r="Q209" s="207">
        <v>0</v>
      </c>
      <c r="R209" s="207">
        <v>0</v>
      </c>
      <c r="S209" s="149" t="str">
        <f t="shared" si="94"/>
        <v>TAK</v>
      </c>
      <c r="T209" s="207">
        <v>0</v>
      </c>
      <c r="U209" s="207">
        <v>0</v>
      </c>
      <c r="V209" s="207"/>
      <c r="W209" s="207">
        <v>0</v>
      </c>
    </row>
    <row r="210" spans="1:24" s="63" customFormat="1">
      <c r="A210" s="179"/>
      <c r="B210" s="181"/>
      <c r="C210" s="46">
        <v>4210</v>
      </c>
      <c r="D210" s="47" t="s">
        <v>158</v>
      </c>
      <c r="E210" s="48">
        <f t="shared" si="92"/>
        <v>9500</v>
      </c>
      <c r="F210" s="48">
        <f t="shared" si="93"/>
        <v>9500</v>
      </c>
      <c r="G210" s="207">
        <v>0</v>
      </c>
      <c r="H210" s="207">
        <v>9500</v>
      </c>
      <c r="I210" s="207">
        <v>0</v>
      </c>
      <c r="J210" s="207">
        <v>0</v>
      </c>
      <c r="K210" s="207">
        <v>0</v>
      </c>
      <c r="L210" s="207">
        <v>0</v>
      </c>
      <c r="M210" s="207">
        <v>0</v>
      </c>
      <c r="N210" s="207">
        <v>0</v>
      </c>
      <c r="O210" s="207">
        <v>0</v>
      </c>
      <c r="P210" s="207">
        <v>0</v>
      </c>
      <c r="Q210" s="207">
        <v>0</v>
      </c>
      <c r="R210" s="207">
        <v>0</v>
      </c>
      <c r="S210" s="149" t="str">
        <f t="shared" si="94"/>
        <v>TAK</v>
      </c>
      <c r="T210" s="207">
        <v>0</v>
      </c>
      <c r="U210" s="207">
        <v>0</v>
      </c>
      <c r="V210" s="207"/>
      <c r="W210" s="207">
        <v>0</v>
      </c>
    </row>
    <row r="211" spans="1:24" s="63" customFormat="1">
      <c r="A211" s="179"/>
      <c r="B211" s="181"/>
      <c r="C211" s="46">
        <v>4240</v>
      </c>
      <c r="D211" s="47" t="s">
        <v>189</v>
      </c>
      <c r="E211" s="48">
        <f t="shared" si="92"/>
        <v>2500</v>
      </c>
      <c r="F211" s="48">
        <f t="shared" si="93"/>
        <v>2500</v>
      </c>
      <c r="G211" s="207">
        <v>0</v>
      </c>
      <c r="H211" s="207">
        <v>2500</v>
      </c>
      <c r="I211" s="207">
        <v>0</v>
      </c>
      <c r="J211" s="207">
        <v>0</v>
      </c>
      <c r="K211" s="207">
        <v>0</v>
      </c>
      <c r="L211" s="207">
        <v>0</v>
      </c>
      <c r="M211" s="207">
        <v>0</v>
      </c>
      <c r="N211" s="207">
        <v>0</v>
      </c>
      <c r="O211" s="207">
        <v>0</v>
      </c>
      <c r="P211" s="207">
        <v>0</v>
      </c>
      <c r="Q211" s="207">
        <v>0</v>
      </c>
      <c r="R211" s="207">
        <v>0</v>
      </c>
      <c r="S211" s="149" t="str">
        <f t="shared" si="94"/>
        <v>TAK</v>
      </c>
      <c r="T211" s="207">
        <v>0</v>
      </c>
      <c r="U211" s="207">
        <v>0</v>
      </c>
      <c r="V211" s="207"/>
      <c r="W211" s="207">
        <v>0</v>
      </c>
    </row>
    <row r="212" spans="1:24" s="63" customFormat="1">
      <c r="A212" s="179"/>
      <c r="B212" s="181"/>
      <c r="C212" s="46">
        <v>4260</v>
      </c>
      <c r="D212" s="47" t="s">
        <v>165</v>
      </c>
      <c r="E212" s="48">
        <f t="shared" si="92"/>
        <v>3000</v>
      </c>
      <c r="F212" s="48">
        <f t="shared" si="93"/>
        <v>3000</v>
      </c>
      <c r="G212" s="207">
        <v>0</v>
      </c>
      <c r="H212" s="207">
        <v>3000</v>
      </c>
      <c r="I212" s="207">
        <v>0</v>
      </c>
      <c r="J212" s="207">
        <v>0</v>
      </c>
      <c r="K212" s="207">
        <v>0</v>
      </c>
      <c r="L212" s="207">
        <v>0</v>
      </c>
      <c r="M212" s="207">
        <v>0</v>
      </c>
      <c r="N212" s="207">
        <v>0</v>
      </c>
      <c r="O212" s="207">
        <v>0</v>
      </c>
      <c r="P212" s="207">
        <v>0</v>
      </c>
      <c r="Q212" s="207">
        <v>0</v>
      </c>
      <c r="R212" s="207">
        <v>0</v>
      </c>
      <c r="S212" s="149" t="str">
        <f t="shared" si="94"/>
        <v>TAK</v>
      </c>
      <c r="T212" s="207">
        <v>0</v>
      </c>
      <c r="U212" s="207">
        <v>0</v>
      </c>
      <c r="V212" s="207"/>
      <c r="W212" s="207">
        <v>0</v>
      </c>
    </row>
    <row r="213" spans="1:24" s="63" customFormat="1">
      <c r="A213" s="179"/>
      <c r="B213" s="181"/>
      <c r="C213" s="46">
        <v>4270</v>
      </c>
      <c r="D213" s="47" t="s">
        <v>150</v>
      </c>
      <c r="E213" s="48">
        <f t="shared" si="92"/>
        <v>2000</v>
      </c>
      <c r="F213" s="48">
        <f t="shared" si="93"/>
        <v>2000</v>
      </c>
      <c r="G213" s="207">
        <v>0</v>
      </c>
      <c r="H213" s="207">
        <v>2000</v>
      </c>
      <c r="I213" s="207">
        <v>0</v>
      </c>
      <c r="J213" s="207">
        <v>0</v>
      </c>
      <c r="K213" s="207">
        <v>0</v>
      </c>
      <c r="L213" s="207">
        <v>0</v>
      </c>
      <c r="M213" s="207">
        <v>0</v>
      </c>
      <c r="N213" s="207">
        <v>0</v>
      </c>
      <c r="O213" s="207">
        <v>0</v>
      </c>
      <c r="P213" s="207">
        <v>0</v>
      </c>
      <c r="Q213" s="207">
        <v>0</v>
      </c>
      <c r="R213" s="207">
        <v>0</v>
      </c>
      <c r="S213" s="149" t="str">
        <f t="shared" si="94"/>
        <v>TAK</v>
      </c>
      <c r="T213" s="207">
        <v>0</v>
      </c>
      <c r="U213" s="207">
        <v>0</v>
      </c>
      <c r="V213" s="207"/>
      <c r="W213" s="207">
        <v>0</v>
      </c>
    </row>
    <row r="214" spans="1:24" s="63" customFormat="1">
      <c r="A214" s="179"/>
      <c r="B214" s="181"/>
      <c r="C214" s="46">
        <v>4300</v>
      </c>
      <c r="D214" s="47" t="s">
        <v>154</v>
      </c>
      <c r="E214" s="48">
        <f t="shared" si="92"/>
        <v>6100</v>
      </c>
      <c r="F214" s="48">
        <f t="shared" si="93"/>
        <v>6100</v>
      </c>
      <c r="G214" s="207">
        <v>0</v>
      </c>
      <c r="H214" s="207">
        <v>6100</v>
      </c>
      <c r="I214" s="207">
        <v>0</v>
      </c>
      <c r="J214" s="207">
        <v>0</v>
      </c>
      <c r="K214" s="207">
        <v>0</v>
      </c>
      <c r="L214" s="207">
        <v>0</v>
      </c>
      <c r="M214" s="207">
        <v>0</v>
      </c>
      <c r="N214" s="207">
        <v>0</v>
      </c>
      <c r="O214" s="207">
        <v>0</v>
      </c>
      <c r="P214" s="207">
        <v>0</v>
      </c>
      <c r="Q214" s="207">
        <v>0</v>
      </c>
      <c r="R214" s="207">
        <v>0</v>
      </c>
      <c r="S214" s="149" t="str">
        <f t="shared" si="94"/>
        <v>TAK</v>
      </c>
      <c r="T214" s="207">
        <v>0</v>
      </c>
      <c r="U214" s="207">
        <v>0</v>
      </c>
      <c r="V214" s="207"/>
      <c r="W214" s="207">
        <v>0</v>
      </c>
    </row>
    <row r="215" spans="1:24" s="63" customFormat="1" ht="22.5">
      <c r="A215" s="179"/>
      <c r="B215" s="181"/>
      <c r="C215" s="49">
        <v>4370</v>
      </c>
      <c r="D215" s="260" t="s">
        <v>397</v>
      </c>
      <c r="E215" s="51">
        <f t="shared" si="92"/>
        <v>800</v>
      </c>
      <c r="F215" s="51">
        <f t="shared" si="93"/>
        <v>800</v>
      </c>
      <c r="G215" s="235">
        <v>0</v>
      </c>
      <c r="H215" s="235">
        <v>800</v>
      </c>
      <c r="I215" s="235">
        <v>0</v>
      </c>
      <c r="J215" s="235">
        <v>0</v>
      </c>
      <c r="K215" s="235">
        <v>0</v>
      </c>
      <c r="L215" s="235">
        <v>0</v>
      </c>
      <c r="M215" s="235">
        <v>0</v>
      </c>
      <c r="N215" s="235">
        <v>0</v>
      </c>
      <c r="O215" s="235">
        <v>0</v>
      </c>
      <c r="P215" s="235">
        <v>0</v>
      </c>
      <c r="Q215" s="235">
        <v>0</v>
      </c>
      <c r="R215" s="235">
        <v>0</v>
      </c>
      <c r="S215" s="149" t="str">
        <f t="shared" si="94"/>
        <v>TAK</v>
      </c>
      <c r="T215" s="235">
        <v>0</v>
      </c>
      <c r="U215" s="235">
        <v>0</v>
      </c>
      <c r="V215" s="235"/>
      <c r="W215" s="235">
        <v>0</v>
      </c>
    </row>
    <row r="216" spans="1:24" s="63" customFormat="1">
      <c r="A216" s="179"/>
      <c r="B216" s="181"/>
      <c r="C216" s="46">
        <v>4410</v>
      </c>
      <c r="D216" s="47" t="s">
        <v>172</v>
      </c>
      <c r="E216" s="48">
        <f t="shared" si="92"/>
        <v>350</v>
      </c>
      <c r="F216" s="48">
        <f t="shared" si="93"/>
        <v>350</v>
      </c>
      <c r="G216" s="207">
        <v>0</v>
      </c>
      <c r="H216" s="207">
        <v>350</v>
      </c>
      <c r="I216" s="207">
        <v>0</v>
      </c>
      <c r="J216" s="207">
        <v>0</v>
      </c>
      <c r="K216" s="207">
        <v>0</v>
      </c>
      <c r="L216" s="207">
        <v>0</v>
      </c>
      <c r="M216" s="207">
        <v>0</v>
      </c>
      <c r="N216" s="207">
        <v>0</v>
      </c>
      <c r="O216" s="207">
        <v>0</v>
      </c>
      <c r="P216" s="207">
        <v>0</v>
      </c>
      <c r="Q216" s="207">
        <v>0</v>
      </c>
      <c r="R216" s="207">
        <v>0</v>
      </c>
      <c r="S216" s="149" t="str">
        <f t="shared" si="94"/>
        <v>TAK</v>
      </c>
      <c r="T216" s="207">
        <v>0</v>
      </c>
      <c r="U216" s="207">
        <v>0</v>
      </c>
      <c r="V216" s="207"/>
      <c r="W216" s="207">
        <v>0</v>
      </c>
    </row>
    <row r="217" spans="1:24" s="63" customFormat="1">
      <c r="A217" s="179"/>
      <c r="B217" s="181"/>
      <c r="C217" s="46">
        <v>4430</v>
      </c>
      <c r="D217" s="47" t="s">
        <v>155</v>
      </c>
      <c r="E217" s="48">
        <f t="shared" si="92"/>
        <v>500</v>
      </c>
      <c r="F217" s="48">
        <f t="shared" si="93"/>
        <v>500</v>
      </c>
      <c r="G217" s="207">
        <v>0</v>
      </c>
      <c r="H217" s="207">
        <v>500</v>
      </c>
      <c r="I217" s="207">
        <v>0</v>
      </c>
      <c r="J217" s="207">
        <v>0</v>
      </c>
      <c r="K217" s="207">
        <v>0</v>
      </c>
      <c r="L217" s="207">
        <v>0</v>
      </c>
      <c r="M217" s="207">
        <v>0</v>
      </c>
      <c r="N217" s="207">
        <v>0</v>
      </c>
      <c r="O217" s="207">
        <v>0</v>
      </c>
      <c r="P217" s="207">
        <v>0</v>
      </c>
      <c r="Q217" s="207">
        <v>0</v>
      </c>
      <c r="R217" s="207">
        <v>0</v>
      </c>
      <c r="S217" s="149" t="str">
        <f t="shared" si="94"/>
        <v>TAK</v>
      </c>
      <c r="T217" s="207">
        <v>0</v>
      </c>
      <c r="U217" s="207">
        <v>0</v>
      </c>
      <c r="V217" s="207"/>
      <c r="W217" s="207">
        <v>0</v>
      </c>
    </row>
    <row r="218" spans="1:24" s="63" customFormat="1">
      <c r="A218" s="179"/>
      <c r="B218" s="181"/>
      <c r="C218" s="46">
        <v>4440</v>
      </c>
      <c r="D218" s="47" t="s">
        <v>167</v>
      </c>
      <c r="E218" s="48">
        <f t="shared" si="92"/>
        <v>8137</v>
      </c>
      <c r="F218" s="48">
        <f t="shared" si="93"/>
        <v>8137</v>
      </c>
      <c r="G218" s="207">
        <v>0</v>
      </c>
      <c r="H218" s="48">
        <v>8137</v>
      </c>
      <c r="I218" s="207">
        <v>0</v>
      </c>
      <c r="J218" s="207">
        <v>0</v>
      </c>
      <c r="K218" s="207">
        <v>0</v>
      </c>
      <c r="L218" s="207">
        <v>0</v>
      </c>
      <c r="M218" s="207">
        <v>0</v>
      </c>
      <c r="N218" s="207">
        <v>0</v>
      </c>
      <c r="O218" s="207">
        <v>0</v>
      </c>
      <c r="P218" s="207">
        <v>0</v>
      </c>
      <c r="Q218" s="207">
        <v>0</v>
      </c>
      <c r="R218" s="207">
        <v>0</v>
      </c>
      <c r="S218" s="149" t="str">
        <f t="shared" si="94"/>
        <v>TAK</v>
      </c>
      <c r="T218" s="207">
        <v>0</v>
      </c>
      <c r="U218" s="207">
        <v>0</v>
      </c>
      <c r="V218" s="207"/>
      <c r="W218" s="207">
        <v>0</v>
      </c>
    </row>
    <row r="219" spans="1:24" s="63" customFormat="1">
      <c r="A219" s="179"/>
      <c r="B219" s="181"/>
      <c r="C219" s="49">
        <v>4700</v>
      </c>
      <c r="D219" s="50" t="s">
        <v>168</v>
      </c>
      <c r="E219" s="51">
        <f t="shared" si="92"/>
        <v>500</v>
      </c>
      <c r="F219" s="51">
        <f t="shared" si="93"/>
        <v>500</v>
      </c>
      <c r="G219" s="235">
        <v>0</v>
      </c>
      <c r="H219" s="235">
        <v>500</v>
      </c>
      <c r="I219" s="235">
        <v>0</v>
      </c>
      <c r="J219" s="235">
        <v>0</v>
      </c>
      <c r="K219" s="235">
        <v>0</v>
      </c>
      <c r="L219" s="235">
        <v>0</v>
      </c>
      <c r="M219" s="235">
        <v>0</v>
      </c>
      <c r="N219" s="235">
        <v>0</v>
      </c>
      <c r="O219" s="235">
        <v>0</v>
      </c>
      <c r="P219" s="235">
        <v>0</v>
      </c>
      <c r="Q219" s="235">
        <v>0</v>
      </c>
      <c r="R219" s="235">
        <v>0</v>
      </c>
      <c r="S219" s="149" t="str">
        <f t="shared" si="94"/>
        <v>TAK</v>
      </c>
      <c r="T219" s="235">
        <v>0</v>
      </c>
      <c r="U219" s="235">
        <v>0</v>
      </c>
      <c r="V219" s="235"/>
      <c r="W219" s="235">
        <v>0</v>
      </c>
    </row>
    <row r="220" spans="1:24" s="63" customFormat="1">
      <c r="A220" s="179"/>
      <c r="B220" s="181"/>
      <c r="C220" s="251"/>
      <c r="D220" s="252" t="s">
        <v>169</v>
      </c>
      <c r="E220" s="295"/>
      <c r="F220" s="295"/>
      <c r="G220" s="255"/>
      <c r="H220" s="255"/>
      <c r="I220" s="255"/>
      <c r="J220" s="255"/>
      <c r="K220" s="255"/>
      <c r="L220" s="255"/>
      <c r="M220" s="255"/>
      <c r="N220" s="255"/>
      <c r="O220" s="72"/>
      <c r="P220" s="72"/>
      <c r="Q220" s="72"/>
      <c r="R220" s="72"/>
      <c r="S220" s="149" t="str">
        <f t="shared" si="94"/>
        <v>TAK</v>
      </c>
      <c r="T220" s="255"/>
      <c r="U220" s="255"/>
      <c r="V220" s="255"/>
      <c r="W220" s="255"/>
    </row>
    <row r="221" spans="1:24" s="63" customFormat="1" ht="12" customHeight="1">
      <c r="A221" s="179"/>
      <c r="B221" s="181"/>
      <c r="C221" s="49">
        <v>6050</v>
      </c>
      <c r="D221" s="260" t="s">
        <v>152</v>
      </c>
      <c r="E221" s="51">
        <f>SUM(F221,N221)</f>
        <v>60000</v>
      </c>
      <c r="F221" s="51">
        <f t="shared" si="93"/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246">
        <f>SUM(O221:R221)</f>
        <v>60000</v>
      </c>
      <c r="O221" s="247">
        <v>60000</v>
      </c>
      <c r="P221" s="247">
        <v>0</v>
      </c>
      <c r="Q221" s="247">
        <v>0</v>
      </c>
      <c r="R221" s="247">
        <v>0</v>
      </c>
      <c r="S221" s="149" t="str">
        <f t="shared" si="94"/>
        <v>TAK</v>
      </c>
      <c r="T221" s="235">
        <v>0</v>
      </c>
      <c r="U221" s="235">
        <v>0</v>
      </c>
      <c r="V221" s="235"/>
      <c r="W221" s="235">
        <v>50000</v>
      </c>
    </row>
    <row r="222" spans="1:24" s="63" customFormat="1">
      <c r="A222" s="179"/>
      <c r="B222" s="71">
        <v>80104</v>
      </c>
      <c r="C222" s="180"/>
      <c r="D222" s="56" t="s">
        <v>193</v>
      </c>
      <c r="E222" s="57">
        <f t="shared" ref="E222:R222" si="95">SUM(E223:E244)</f>
        <v>633900</v>
      </c>
      <c r="F222" s="57">
        <f t="shared" si="95"/>
        <v>611400</v>
      </c>
      <c r="G222" s="57">
        <f t="shared" si="95"/>
        <v>438225</v>
      </c>
      <c r="H222" s="57">
        <f t="shared" si="95"/>
        <v>153997</v>
      </c>
      <c r="I222" s="57">
        <f t="shared" si="95"/>
        <v>0</v>
      </c>
      <c r="J222" s="57">
        <f t="shared" si="95"/>
        <v>19178</v>
      </c>
      <c r="K222" s="57">
        <f t="shared" si="95"/>
        <v>0</v>
      </c>
      <c r="L222" s="57">
        <f t="shared" si="95"/>
        <v>0</v>
      </c>
      <c r="M222" s="57">
        <f t="shared" si="95"/>
        <v>0</v>
      </c>
      <c r="N222" s="57">
        <f t="shared" si="95"/>
        <v>22500</v>
      </c>
      <c r="O222" s="57">
        <f t="shared" si="95"/>
        <v>22500</v>
      </c>
      <c r="P222" s="57">
        <f t="shared" si="95"/>
        <v>0</v>
      </c>
      <c r="Q222" s="57">
        <f t="shared" si="95"/>
        <v>0</v>
      </c>
      <c r="R222" s="57">
        <f t="shared" si="95"/>
        <v>0</v>
      </c>
      <c r="S222" s="149" t="str">
        <f t="shared" si="94"/>
        <v>TAK</v>
      </c>
      <c r="T222" s="57" t="e">
        <f>SUM(#REF!)</f>
        <v>#REF!</v>
      </c>
      <c r="U222" s="57" t="e">
        <f>SUM(#REF!)</f>
        <v>#REF!</v>
      </c>
      <c r="V222" s="57"/>
      <c r="W222" s="57" t="e">
        <f>SUM(#REF!)</f>
        <v>#REF!</v>
      </c>
    </row>
    <row r="223" spans="1:24" s="63" customFormat="1">
      <c r="A223" s="179"/>
      <c r="B223" s="181"/>
      <c r="C223" s="164">
        <v>3020</v>
      </c>
      <c r="D223" s="165" t="s">
        <v>220</v>
      </c>
      <c r="E223" s="166">
        <f t="shared" ref="E223:E242" si="96">SUM(F223,N223)</f>
        <v>19178</v>
      </c>
      <c r="F223" s="166">
        <f t="shared" ref="F223:F242" si="97">SUM(G223:M223)</f>
        <v>19178</v>
      </c>
      <c r="G223" s="175">
        <v>0</v>
      </c>
      <c r="H223" s="175">
        <v>0</v>
      </c>
      <c r="I223" s="175">
        <v>0</v>
      </c>
      <c r="J223" s="175">
        <v>19178</v>
      </c>
      <c r="K223" s="175">
        <v>0</v>
      </c>
      <c r="L223" s="175">
        <v>0</v>
      </c>
      <c r="M223" s="175">
        <v>0</v>
      </c>
      <c r="N223" s="176">
        <v>0</v>
      </c>
      <c r="O223" s="176">
        <v>0</v>
      </c>
      <c r="P223" s="176">
        <v>0</v>
      </c>
      <c r="Q223" s="176">
        <v>0</v>
      </c>
      <c r="R223" s="175">
        <v>0</v>
      </c>
      <c r="S223" s="149" t="str">
        <f t="shared" si="94"/>
        <v>TAK</v>
      </c>
      <c r="T223" s="175">
        <v>0</v>
      </c>
      <c r="U223" s="175">
        <v>0</v>
      </c>
      <c r="V223" s="175"/>
      <c r="W223" s="175">
        <v>0</v>
      </c>
    </row>
    <row r="224" spans="1:24" s="63" customFormat="1">
      <c r="A224" s="179"/>
      <c r="B224" s="181"/>
      <c r="C224" s="46">
        <v>4010</v>
      </c>
      <c r="D224" s="47" t="s">
        <v>163</v>
      </c>
      <c r="E224" s="48">
        <f t="shared" si="96"/>
        <v>338060</v>
      </c>
      <c r="F224" s="48">
        <f t="shared" si="97"/>
        <v>338060</v>
      </c>
      <c r="G224" s="48">
        <v>338060</v>
      </c>
      <c r="H224" s="207">
        <v>0</v>
      </c>
      <c r="I224" s="207">
        <v>0</v>
      </c>
      <c r="J224" s="207">
        <v>0</v>
      </c>
      <c r="K224" s="207">
        <v>0</v>
      </c>
      <c r="L224" s="207">
        <v>0</v>
      </c>
      <c r="M224" s="207">
        <v>0</v>
      </c>
      <c r="N224" s="231">
        <v>0</v>
      </c>
      <c r="O224" s="231">
        <v>0</v>
      </c>
      <c r="P224" s="231">
        <v>0</v>
      </c>
      <c r="Q224" s="231">
        <v>0</v>
      </c>
      <c r="R224" s="207">
        <v>0</v>
      </c>
      <c r="S224" s="149" t="str">
        <f t="shared" si="94"/>
        <v>TAK</v>
      </c>
      <c r="T224" s="207">
        <v>0</v>
      </c>
      <c r="U224" s="207">
        <v>0</v>
      </c>
      <c r="V224" s="207"/>
      <c r="W224" s="207">
        <v>0</v>
      </c>
      <c r="X224" s="187" t="s">
        <v>370</v>
      </c>
    </row>
    <row r="225" spans="1:24" s="63" customFormat="1">
      <c r="A225" s="179"/>
      <c r="B225" s="181"/>
      <c r="C225" s="46">
        <v>4040</v>
      </c>
      <c r="D225" s="47" t="s">
        <v>164</v>
      </c>
      <c r="E225" s="48">
        <f t="shared" si="96"/>
        <v>26982</v>
      </c>
      <c r="F225" s="48">
        <f t="shared" si="97"/>
        <v>26982</v>
      </c>
      <c r="G225" s="48">
        <v>26982</v>
      </c>
      <c r="H225" s="207">
        <v>0</v>
      </c>
      <c r="I225" s="207">
        <v>0</v>
      </c>
      <c r="J225" s="207">
        <v>0</v>
      </c>
      <c r="K225" s="207">
        <v>0</v>
      </c>
      <c r="L225" s="207">
        <v>0</v>
      </c>
      <c r="M225" s="207">
        <v>0</v>
      </c>
      <c r="N225" s="231">
        <v>0</v>
      </c>
      <c r="O225" s="231">
        <v>0</v>
      </c>
      <c r="P225" s="231">
        <v>0</v>
      </c>
      <c r="Q225" s="231">
        <v>0</v>
      </c>
      <c r="R225" s="207">
        <v>0</v>
      </c>
      <c r="S225" s="149" t="str">
        <f t="shared" ref="S225:S244" si="98">IF(SUM(N225,F225)=E225,"TAK","NIE")</f>
        <v>TAK</v>
      </c>
      <c r="T225" s="207">
        <v>0</v>
      </c>
      <c r="U225" s="207">
        <v>0</v>
      </c>
      <c r="V225" s="207"/>
      <c r="W225" s="207">
        <v>0</v>
      </c>
    </row>
    <row r="226" spans="1:24" s="63" customFormat="1">
      <c r="A226" s="179"/>
      <c r="B226" s="181"/>
      <c r="C226" s="46">
        <v>4110</v>
      </c>
      <c r="D226" s="47" t="s">
        <v>161</v>
      </c>
      <c r="E226" s="48">
        <f t="shared" si="96"/>
        <v>58827</v>
      </c>
      <c r="F226" s="48">
        <f t="shared" si="97"/>
        <v>58827</v>
      </c>
      <c r="G226" s="207">
        <v>58827</v>
      </c>
      <c r="H226" s="207">
        <v>0</v>
      </c>
      <c r="I226" s="207">
        <v>0</v>
      </c>
      <c r="J226" s="207">
        <v>0</v>
      </c>
      <c r="K226" s="207">
        <v>0</v>
      </c>
      <c r="L226" s="207">
        <v>0</v>
      </c>
      <c r="M226" s="207">
        <v>0</v>
      </c>
      <c r="N226" s="231">
        <v>0</v>
      </c>
      <c r="O226" s="231">
        <v>0</v>
      </c>
      <c r="P226" s="231">
        <v>0</v>
      </c>
      <c r="Q226" s="231">
        <v>0</v>
      </c>
      <c r="R226" s="207">
        <v>0</v>
      </c>
      <c r="S226" s="149" t="str">
        <f t="shared" si="98"/>
        <v>TAK</v>
      </c>
      <c r="T226" s="207">
        <v>0</v>
      </c>
      <c r="U226" s="207">
        <v>0</v>
      </c>
      <c r="V226" s="207"/>
      <c r="W226" s="207">
        <v>0</v>
      </c>
      <c r="X226" s="187" t="s">
        <v>361</v>
      </c>
    </row>
    <row r="227" spans="1:24" s="63" customFormat="1">
      <c r="A227" s="179"/>
      <c r="B227" s="181"/>
      <c r="C227" s="46">
        <v>4120</v>
      </c>
      <c r="D227" s="47" t="s">
        <v>162</v>
      </c>
      <c r="E227" s="48">
        <f t="shared" si="96"/>
        <v>10356</v>
      </c>
      <c r="F227" s="48">
        <f t="shared" si="97"/>
        <v>10356</v>
      </c>
      <c r="G227" s="207">
        <v>10356</v>
      </c>
      <c r="H227" s="207">
        <v>0</v>
      </c>
      <c r="I227" s="207">
        <v>0</v>
      </c>
      <c r="J227" s="207">
        <v>0</v>
      </c>
      <c r="K227" s="207">
        <v>0</v>
      </c>
      <c r="L227" s="207">
        <v>0</v>
      </c>
      <c r="M227" s="207">
        <v>0</v>
      </c>
      <c r="N227" s="231">
        <v>0</v>
      </c>
      <c r="O227" s="231">
        <v>0</v>
      </c>
      <c r="P227" s="231">
        <v>0</v>
      </c>
      <c r="Q227" s="231">
        <v>0</v>
      </c>
      <c r="R227" s="207">
        <v>0</v>
      </c>
      <c r="S227" s="149" t="str">
        <f t="shared" si="98"/>
        <v>TAK</v>
      </c>
      <c r="T227" s="207">
        <v>0</v>
      </c>
      <c r="U227" s="207">
        <v>0</v>
      </c>
      <c r="V227" s="207"/>
      <c r="W227" s="207">
        <v>0</v>
      </c>
    </row>
    <row r="228" spans="1:24" s="63" customFormat="1">
      <c r="A228" s="179"/>
      <c r="B228" s="181"/>
      <c r="C228" s="46">
        <v>4170</v>
      </c>
      <c r="D228" s="47" t="s">
        <v>157</v>
      </c>
      <c r="E228" s="48">
        <f t="shared" si="96"/>
        <v>4000</v>
      </c>
      <c r="F228" s="48">
        <f t="shared" si="97"/>
        <v>4000</v>
      </c>
      <c r="G228" s="48">
        <v>4000</v>
      </c>
      <c r="H228" s="207">
        <v>0</v>
      </c>
      <c r="I228" s="207">
        <v>0</v>
      </c>
      <c r="J228" s="207">
        <v>0</v>
      </c>
      <c r="K228" s="207">
        <v>0</v>
      </c>
      <c r="L228" s="207">
        <v>0</v>
      </c>
      <c r="M228" s="207">
        <v>0</v>
      </c>
      <c r="N228" s="231">
        <v>0</v>
      </c>
      <c r="O228" s="231">
        <v>0</v>
      </c>
      <c r="P228" s="231">
        <v>0</v>
      </c>
      <c r="Q228" s="231">
        <v>0</v>
      </c>
      <c r="R228" s="207">
        <v>0</v>
      </c>
      <c r="S228" s="149" t="str">
        <f t="shared" si="98"/>
        <v>TAK</v>
      </c>
      <c r="T228" s="207">
        <v>0</v>
      </c>
      <c r="U228" s="207">
        <v>0</v>
      </c>
      <c r="V228" s="207"/>
      <c r="W228" s="207">
        <v>0</v>
      </c>
    </row>
    <row r="229" spans="1:24" s="63" customFormat="1">
      <c r="A229" s="179"/>
      <c r="B229" s="181"/>
      <c r="C229" s="46">
        <v>4210</v>
      </c>
      <c r="D229" s="47" t="s">
        <v>158</v>
      </c>
      <c r="E229" s="48">
        <f t="shared" si="96"/>
        <v>25000</v>
      </c>
      <c r="F229" s="48">
        <f t="shared" si="97"/>
        <v>25000</v>
      </c>
      <c r="G229" s="207">
        <v>0</v>
      </c>
      <c r="H229" s="207">
        <v>25000</v>
      </c>
      <c r="I229" s="207">
        <v>0</v>
      </c>
      <c r="J229" s="207">
        <v>0</v>
      </c>
      <c r="K229" s="207">
        <v>0</v>
      </c>
      <c r="L229" s="207">
        <v>0</v>
      </c>
      <c r="M229" s="207">
        <v>0</v>
      </c>
      <c r="N229" s="231">
        <v>0</v>
      </c>
      <c r="O229" s="231">
        <v>0</v>
      </c>
      <c r="P229" s="231">
        <v>0</v>
      </c>
      <c r="Q229" s="231">
        <v>0</v>
      </c>
      <c r="R229" s="207">
        <v>0</v>
      </c>
      <c r="S229" s="149" t="str">
        <f t="shared" si="98"/>
        <v>TAK</v>
      </c>
      <c r="T229" s="207">
        <v>0</v>
      </c>
      <c r="U229" s="207">
        <v>0</v>
      </c>
      <c r="V229" s="207"/>
      <c r="W229" s="207">
        <v>0</v>
      </c>
      <c r="X229" s="187" t="s">
        <v>362</v>
      </c>
    </row>
    <row r="230" spans="1:24" s="63" customFormat="1">
      <c r="A230" s="179"/>
      <c r="B230" s="181"/>
      <c r="C230" s="46">
        <v>4220</v>
      </c>
      <c r="D230" s="47" t="s">
        <v>311</v>
      </c>
      <c r="E230" s="48">
        <f t="shared" ref="E230" si="99">SUM(F230,N230)</f>
        <v>49797</v>
      </c>
      <c r="F230" s="48">
        <f t="shared" ref="F230" si="100">SUM(G230:M230)</f>
        <v>49797</v>
      </c>
      <c r="G230" s="207"/>
      <c r="H230" s="207">
        <v>49797</v>
      </c>
      <c r="I230" s="207"/>
      <c r="J230" s="207"/>
      <c r="K230" s="207"/>
      <c r="L230" s="207"/>
      <c r="M230" s="207"/>
      <c r="N230" s="231"/>
      <c r="O230" s="231"/>
      <c r="P230" s="231"/>
      <c r="Q230" s="231"/>
      <c r="R230" s="207"/>
      <c r="S230" s="149"/>
      <c r="T230" s="207"/>
      <c r="U230" s="207"/>
      <c r="V230" s="207"/>
      <c r="W230" s="207"/>
    </row>
    <row r="231" spans="1:24" s="63" customFormat="1">
      <c r="A231" s="179"/>
      <c r="B231" s="181"/>
      <c r="C231" s="46">
        <v>4240</v>
      </c>
      <c r="D231" s="47" t="s">
        <v>189</v>
      </c>
      <c r="E231" s="48">
        <f t="shared" si="96"/>
        <v>6000</v>
      </c>
      <c r="F231" s="48">
        <f t="shared" si="97"/>
        <v>6000</v>
      </c>
      <c r="G231" s="207">
        <v>0</v>
      </c>
      <c r="H231" s="207">
        <v>6000</v>
      </c>
      <c r="I231" s="207">
        <v>0</v>
      </c>
      <c r="J231" s="207">
        <v>0</v>
      </c>
      <c r="K231" s="207">
        <v>0</v>
      </c>
      <c r="L231" s="207">
        <v>0</v>
      </c>
      <c r="M231" s="207">
        <v>0</v>
      </c>
      <c r="N231" s="231">
        <v>0</v>
      </c>
      <c r="O231" s="231">
        <v>0</v>
      </c>
      <c r="P231" s="231">
        <v>0</v>
      </c>
      <c r="Q231" s="231">
        <v>0</v>
      </c>
      <c r="R231" s="207">
        <v>0</v>
      </c>
      <c r="S231" s="149" t="str">
        <f t="shared" si="98"/>
        <v>TAK</v>
      </c>
      <c r="T231" s="207">
        <v>0</v>
      </c>
      <c r="U231" s="207">
        <v>0</v>
      </c>
      <c r="V231" s="207"/>
      <c r="W231" s="207">
        <v>0</v>
      </c>
    </row>
    <row r="232" spans="1:24" s="63" customFormat="1">
      <c r="A232" s="179"/>
      <c r="B232" s="181"/>
      <c r="C232" s="46">
        <v>4260</v>
      </c>
      <c r="D232" s="47" t="s">
        <v>165</v>
      </c>
      <c r="E232" s="48">
        <f t="shared" si="96"/>
        <v>12000</v>
      </c>
      <c r="F232" s="48">
        <f t="shared" si="97"/>
        <v>12000</v>
      </c>
      <c r="G232" s="207">
        <v>0</v>
      </c>
      <c r="H232" s="207">
        <v>12000</v>
      </c>
      <c r="I232" s="207">
        <v>0</v>
      </c>
      <c r="J232" s="207">
        <v>0</v>
      </c>
      <c r="K232" s="207">
        <v>0</v>
      </c>
      <c r="L232" s="207">
        <v>0</v>
      </c>
      <c r="M232" s="207">
        <v>0</v>
      </c>
      <c r="N232" s="231">
        <v>0</v>
      </c>
      <c r="O232" s="231">
        <v>0</v>
      </c>
      <c r="P232" s="231">
        <v>0</v>
      </c>
      <c r="Q232" s="231">
        <v>0</v>
      </c>
      <c r="R232" s="207">
        <v>0</v>
      </c>
      <c r="S232" s="149" t="str">
        <f t="shared" si="98"/>
        <v>TAK</v>
      </c>
      <c r="T232" s="207">
        <v>0</v>
      </c>
      <c r="U232" s="207">
        <v>0</v>
      </c>
      <c r="V232" s="207"/>
      <c r="W232" s="207">
        <v>0</v>
      </c>
    </row>
    <row r="233" spans="1:24" s="63" customFormat="1">
      <c r="A233" s="179"/>
      <c r="B233" s="181"/>
      <c r="C233" s="46">
        <v>4270</v>
      </c>
      <c r="D233" s="47" t="s">
        <v>150</v>
      </c>
      <c r="E233" s="48">
        <f t="shared" si="96"/>
        <v>1000</v>
      </c>
      <c r="F233" s="48">
        <f t="shared" si="97"/>
        <v>1000</v>
      </c>
      <c r="G233" s="207">
        <v>0</v>
      </c>
      <c r="H233" s="207">
        <v>1000</v>
      </c>
      <c r="I233" s="207">
        <v>0</v>
      </c>
      <c r="J233" s="207">
        <v>0</v>
      </c>
      <c r="K233" s="207">
        <v>0</v>
      </c>
      <c r="L233" s="207">
        <v>0</v>
      </c>
      <c r="M233" s="207">
        <v>0</v>
      </c>
      <c r="N233" s="231">
        <v>0</v>
      </c>
      <c r="O233" s="231">
        <v>0</v>
      </c>
      <c r="P233" s="231">
        <v>0</v>
      </c>
      <c r="Q233" s="231">
        <v>0</v>
      </c>
      <c r="R233" s="207">
        <v>0</v>
      </c>
      <c r="S233" s="149" t="str">
        <f t="shared" si="98"/>
        <v>TAK</v>
      </c>
      <c r="T233" s="207">
        <v>0</v>
      </c>
      <c r="U233" s="207">
        <v>0</v>
      </c>
      <c r="V233" s="207"/>
      <c r="W233" s="207">
        <v>0</v>
      </c>
    </row>
    <row r="234" spans="1:24" s="63" customFormat="1">
      <c r="A234" s="179"/>
      <c r="B234" s="181"/>
      <c r="C234" s="46">
        <v>4280</v>
      </c>
      <c r="D234" s="47" t="s">
        <v>173</v>
      </c>
      <c r="E234" s="48">
        <f t="shared" ref="E234" si="101">SUM(F234,N234)</f>
        <v>600</v>
      </c>
      <c r="F234" s="48">
        <f t="shared" ref="F234" si="102">SUM(G234:M234)</f>
        <v>600</v>
      </c>
      <c r="G234" s="207"/>
      <c r="H234" s="207">
        <v>600</v>
      </c>
      <c r="I234" s="207"/>
      <c r="J234" s="207"/>
      <c r="K234" s="207"/>
      <c r="L234" s="207"/>
      <c r="M234" s="207"/>
      <c r="N234" s="231"/>
      <c r="O234" s="231"/>
      <c r="P234" s="231"/>
      <c r="Q234" s="231"/>
      <c r="R234" s="207"/>
      <c r="S234" s="149"/>
      <c r="T234" s="207"/>
      <c r="U234" s="207"/>
      <c r="V234" s="207"/>
      <c r="W234" s="207"/>
    </row>
    <row r="235" spans="1:24" s="63" customFormat="1">
      <c r="A235" s="179"/>
      <c r="B235" s="181"/>
      <c r="C235" s="46">
        <v>4300</v>
      </c>
      <c r="D235" s="47" t="s">
        <v>154</v>
      </c>
      <c r="E235" s="48">
        <f t="shared" si="96"/>
        <v>20000</v>
      </c>
      <c r="F235" s="48">
        <f t="shared" si="97"/>
        <v>20000</v>
      </c>
      <c r="G235" s="207">
        <v>0</v>
      </c>
      <c r="H235" s="207">
        <v>20000</v>
      </c>
      <c r="I235" s="207">
        <v>0</v>
      </c>
      <c r="J235" s="207">
        <v>0</v>
      </c>
      <c r="K235" s="207">
        <v>0</v>
      </c>
      <c r="L235" s="207">
        <v>0</v>
      </c>
      <c r="M235" s="207">
        <v>0</v>
      </c>
      <c r="N235" s="231">
        <v>0</v>
      </c>
      <c r="O235" s="231">
        <v>0</v>
      </c>
      <c r="P235" s="231">
        <v>0</v>
      </c>
      <c r="Q235" s="231">
        <v>0</v>
      </c>
      <c r="R235" s="207">
        <v>0</v>
      </c>
      <c r="S235" s="149" t="str">
        <f t="shared" si="98"/>
        <v>TAK</v>
      </c>
      <c r="T235" s="207">
        <v>0</v>
      </c>
      <c r="U235" s="207">
        <v>0</v>
      </c>
      <c r="V235" s="207"/>
      <c r="W235" s="207">
        <v>0</v>
      </c>
      <c r="X235" s="187" t="s">
        <v>372</v>
      </c>
    </row>
    <row r="236" spans="1:24" s="63" customFormat="1">
      <c r="A236" s="179"/>
      <c r="B236" s="181"/>
      <c r="C236" s="49">
        <v>4350</v>
      </c>
      <c r="D236" s="50" t="s">
        <v>313</v>
      </c>
      <c r="E236" s="48">
        <f t="shared" ref="E236" si="103">SUM(F236,N236)</f>
        <v>1200</v>
      </c>
      <c r="F236" s="48">
        <f t="shared" ref="F236" si="104">SUM(G236:M236)</f>
        <v>1200</v>
      </c>
      <c r="G236" s="235"/>
      <c r="H236" s="235">
        <v>1200</v>
      </c>
      <c r="I236" s="235"/>
      <c r="J236" s="235"/>
      <c r="K236" s="235"/>
      <c r="L236" s="235"/>
      <c r="M236" s="235"/>
      <c r="N236" s="246"/>
      <c r="O236" s="246"/>
      <c r="P236" s="246"/>
      <c r="Q236" s="246"/>
      <c r="R236" s="235"/>
      <c r="S236" s="149"/>
      <c r="T236" s="235"/>
      <c r="U236" s="235"/>
      <c r="V236" s="235"/>
      <c r="W236" s="235"/>
    </row>
    <row r="237" spans="1:24" s="63" customFormat="1" ht="22.5">
      <c r="A237" s="179"/>
      <c r="B237" s="181"/>
      <c r="C237" s="49">
        <v>4370</v>
      </c>
      <c r="D237" s="260" t="s">
        <v>397</v>
      </c>
      <c r="E237" s="51">
        <f t="shared" si="96"/>
        <v>2800</v>
      </c>
      <c r="F237" s="51">
        <f t="shared" si="97"/>
        <v>2800</v>
      </c>
      <c r="G237" s="235">
        <v>0</v>
      </c>
      <c r="H237" s="235">
        <v>2800</v>
      </c>
      <c r="I237" s="235">
        <v>0</v>
      </c>
      <c r="J237" s="235">
        <v>0</v>
      </c>
      <c r="K237" s="235">
        <v>0</v>
      </c>
      <c r="L237" s="235">
        <v>0</v>
      </c>
      <c r="M237" s="235">
        <v>0</v>
      </c>
      <c r="N237" s="246">
        <v>0</v>
      </c>
      <c r="O237" s="246">
        <v>0</v>
      </c>
      <c r="P237" s="246">
        <v>0</v>
      </c>
      <c r="Q237" s="246">
        <v>0</v>
      </c>
      <c r="R237" s="235">
        <v>0</v>
      </c>
      <c r="S237" s="149" t="str">
        <f t="shared" si="98"/>
        <v>TAK</v>
      </c>
      <c r="T237" s="235">
        <v>0</v>
      </c>
      <c r="U237" s="235">
        <v>0</v>
      </c>
      <c r="V237" s="235"/>
      <c r="W237" s="235">
        <v>0</v>
      </c>
    </row>
    <row r="238" spans="1:24" s="63" customFormat="1">
      <c r="A238" s="179"/>
      <c r="B238" s="181"/>
      <c r="C238" s="481">
        <v>4390</v>
      </c>
      <c r="D238" s="482" t="s">
        <v>314</v>
      </c>
      <c r="E238" s="488">
        <f t="shared" ref="E238" si="105">SUM(F238,N238)</f>
        <v>2000</v>
      </c>
      <c r="F238" s="488">
        <f t="shared" ref="F238" si="106">SUM(G238:M238)</f>
        <v>2000</v>
      </c>
      <c r="G238" s="483"/>
      <c r="H238" s="483">
        <v>2000</v>
      </c>
      <c r="I238" s="483"/>
      <c r="J238" s="483"/>
      <c r="K238" s="483"/>
      <c r="L238" s="483"/>
      <c r="M238" s="483"/>
      <c r="N238" s="484"/>
      <c r="O238" s="484"/>
      <c r="P238" s="484"/>
      <c r="Q238" s="484"/>
      <c r="R238" s="483"/>
      <c r="S238" s="149"/>
      <c r="T238" s="255"/>
      <c r="U238" s="255"/>
      <c r="V238" s="255"/>
      <c r="W238" s="255"/>
    </row>
    <row r="239" spans="1:24" s="63" customFormat="1">
      <c r="A239" s="179"/>
      <c r="B239" s="181"/>
      <c r="C239" s="46">
        <v>4410</v>
      </c>
      <c r="D239" s="47" t="s">
        <v>172</v>
      </c>
      <c r="E239" s="48">
        <f t="shared" si="96"/>
        <v>2000</v>
      </c>
      <c r="F239" s="48">
        <f t="shared" si="97"/>
        <v>2000</v>
      </c>
      <c r="G239" s="207">
        <v>0</v>
      </c>
      <c r="H239" s="207">
        <v>2000</v>
      </c>
      <c r="I239" s="207">
        <v>0</v>
      </c>
      <c r="J239" s="207">
        <v>0</v>
      </c>
      <c r="K239" s="207">
        <v>0</v>
      </c>
      <c r="L239" s="207">
        <v>0</v>
      </c>
      <c r="M239" s="207">
        <v>0</v>
      </c>
      <c r="N239" s="231">
        <v>0</v>
      </c>
      <c r="O239" s="231">
        <v>0</v>
      </c>
      <c r="P239" s="231">
        <v>0</v>
      </c>
      <c r="Q239" s="231">
        <v>0</v>
      </c>
      <c r="R239" s="207">
        <v>0</v>
      </c>
      <c r="S239" s="149" t="str">
        <f t="shared" si="98"/>
        <v>TAK</v>
      </c>
      <c r="T239" s="207">
        <v>0</v>
      </c>
      <c r="U239" s="207">
        <v>0</v>
      </c>
      <c r="V239" s="207"/>
      <c r="W239" s="207">
        <v>0</v>
      </c>
    </row>
    <row r="240" spans="1:24" s="63" customFormat="1">
      <c r="A240" s="179"/>
      <c r="B240" s="181"/>
      <c r="C240" s="46">
        <v>4430</v>
      </c>
      <c r="D240" s="47" t="s">
        <v>155</v>
      </c>
      <c r="E240" s="48">
        <f t="shared" si="96"/>
        <v>500</v>
      </c>
      <c r="F240" s="48">
        <f t="shared" si="97"/>
        <v>500</v>
      </c>
      <c r="G240" s="207">
        <v>0</v>
      </c>
      <c r="H240" s="207">
        <v>500</v>
      </c>
      <c r="I240" s="207">
        <v>0</v>
      </c>
      <c r="J240" s="207">
        <v>0</v>
      </c>
      <c r="K240" s="207">
        <v>0</v>
      </c>
      <c r="L240" s="207">
        <v>0</v>
      </c>
      <c r="M240" s="207">
        <v>0</v>
      </c>
      <c r="N240" s="231">
        <v>0</v>
      </c>
      <c r="O240" s="231">
        <v>0</v>
      </c>
      <c r="P240" s="231">
        <v>0</v>
      </c>
      <c r="Q240" s="231">
        <v>0</v>
      </c>
      <c r="R240" s="207">
        <v>0</v>
      </c>
      <c r="S240" s="149" t="str">
        <f t="shared" si="98"/>
        <v>TAK</v>
      </c>
      <c r="T240" s="207">
        <v>0</v>
      </c>
      <c r="U240" s="207">
        <v>0</v>
      </c>
      <c r="V240" s="207"/>
      <c r="W240" s="207">
        <v>0</v>
      </c>
    </row>
    <row r="241" spans="1:24" s="63" customFormat="1">
      <c r="A241" s="179"/>
      <c r="B241" s="181"/>
      <c r="C241" s="46">
        <v>4440</v>
      </c>
      <c r="D241" s="47" t="s">
        <v>167</v>
      </c>
      <c r="E241" s="48">
        <f t="shared" si="96"/>
        <v>30000</v>
      </c>
      <c r="F241" s="48">
        <f t="shared" si="97"/>
        <v>30000</v>
      </c>
      <c r="G241" s="207">
        <v>0</v>
      </c>
      <c r="H241" s="48">
        <v>30000</v>
      </c>
      <c r="I241" s="207">
        <v>0</v>
      </c>
      <c r="J241" s="207">
        <v>0</v>
      </c>
      <c r="K241" s="207">
        <v>0</v>
      </c>
      <c r="L241" s="207">
        <v>0</v>
      </c>
      <c r="M241" s="207">
        <v>0</v>
      </c>
      <c r="N241" s="231">
        <v>0</v>
      </c>
      <c r="O241" s="231">
        <v>0</v>
      </c>
      <c r="P241" s="231">
        <v>0</v>
      </c>
      <c r="Q241" s="231">
        <v>0</v>
      </c>
      <c r="R241" s="207">
        <v>0</v>
      </c>
      <c r="S241" s="149" t="str">
        <f t="shared" si="98"/>
        <v>TAK</v>
      </c>
      <c r="T241" s="207">
        <v>0</v>
      </c>
      <c r="U241" s="207">
        <v>0</v>
      </c>
      <c r="V241" s="207"/>
      <c r="W241" s="207">
        <v>0</v>
      </c>
      <c r="X241" s="187" t="s">
        <v>373</v>
      </c>
    </row>
    <row r="242" spans="1:24" s="63" customFormat="1">
      <c r="A242" s="179"/>
      <c r="B242" s="181"/>
      <c r="C242" s="49">
        <v>4700</v>
      </c>
      <c r="D242" s="50" t="s">
        <v>168</v>
      </c>
      <c r="E242" s="51">
        <f t="shared" si="96"/>
        <v>1100</v>
      </c>
      <c r="F242" s="51">
        <f t="shared" si="97"/>
        <v>1100</v>
      </c>
      <c r="G242" s="235">
        <v>0</v>
      </c>
      <c r="H242" s="235">
        <v>1100</v>
      </c>
      <c r="I242" s="235">
        <v>0</v>
      </c>
      <c r="J242" s="235">
        <v>0</v>
      </c>
      <c r="K242" s="235">
        <v>0</v>
      </c>
      <c r="L242" s="235">
        <v>0</v>
      </c>
      <c r="M242" s="235">
        <v>0</v>
      </c>
      <c r="N242" s="246">
        <v>0</v>
      </c>
      <c r="O242" s="246">
        <v>0</v>
      </c>
      <c r="P242" s="246">
        <v>0</v>
      </c>
      <c r="Q242" s="246">
        <v>0</v>
      </c>
      <c r="R242" s="235">
        <v>0</v>
      </c>
      <c r="S242" s="149" t="str">
        <f t="shared" si="98"/>
        <v>TAK</v>
      </c>
      <c r="T242" s="235">
        <v>0</v>
      </c>
      <c r="U242" s="235">
        <v>0</v>
      </c>
      <c r="V242" s="235"/>
      <c r="W242" s="235">
        <v>0</v>
      </c>
    </row>
    <row r="243" spans="1:24" s="63" customFormat="1">
      <c r="A243" s="179"/>
      <c r="B243" s="181"/>
      <c r="C243" s="251"/>
      <c r="D243" s="252" t="s">
        <v>169</v>
      </c>
      <c r="E243" s="295"/>
      <c r="F243" s="295"/>
      <c r="G243" s="255"/>
      <c r="H243" s="255"/>
      <c r="I243" s="255"/>
      <c r="J243" s="255"/>
      <c r="K243" s="255"/>
      <c r="L243" s="255"/>
      <c r="M243" s="255"/>
      <c r="N243" s="256"/>
      <c r="O243" s="148"/>
      <c r="P243" s="148"/>
      <c r="Q243" s="148"/>
      <c r="R243" s="72"/>
      <c r="S243" s="149" t="str">
        <f t="shared" si="98"/>
        <v>TAK</v>
      </c>
      <c r="T243" s="255"/>
      <c r="U243" s="255"/>
      <c r="V243" s="255"/>
      <c r="W243" s="255"/>
    </row>
    <row r="244" spans="1:24" s="63" customFormat="1" ht="12" customHeight="1">
      <c r="A244" s="179"/>
      <c r="B244" s="181"/>
      <c r="C244" s="49">
        <v>6050</v>
      </c>
      <c r="D244" s="260" t="s">
        <v>152</v>
      </c>
      <c r="E244" s="51">
        <f>SUM(F244,N244)</f>
        <v>22500</v>
      </c>
      <c r="F244" s="51">
        <f t="shared" ref="F244" si="107">SUM(G244:M244)</f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246">
        <f>SUM(O244,Q244:R244)</f>
        <v>22500</v>
      </c>
      <c r="O244" s="228">
        <v>22500</v>
      </c>
      <c r="P244" s="228">
        <v>0</v>
      </c>
      <c r="Q244" s="228">
        <v>0</v>
      </c>
      <c r="R244" s="228">
        <v>0</v>
      </c>
      <c r="S244" s="149" t="str">
        <f t="shared" si="98"/>
        <v>TAK</v>
      </c>
      <c r="T244" s="235">
        <v>0</v>
      </c>
      <c r="U244" s="235">
        <v>0</v>
      </c>
      <c r="V244" s="235"/>
      <c r="W244" s="235">
        <v>50000</v>
      </c>
      <c r="X244" s="187" t="s">
        <v>371</v>
      </c>
    </row>
    <row r="245" spans="1:24" s="63" customFormat="1">
      <c r="A245" s="179"/>
      <c r="B245" s="71">
        <v>80110</v>
      </c>
      <c r="C245" s="180"/>
      <c r="D245" s="56" t="s">
        <v>138</v>
      </c>
      <c r="E245" s="57">
        <f t="shared" ref="E245:W245" si="108">SUM(E246:E262)</f>
        <v>1679106</v>
      </c>
      <c r="F245" s="57">
        <f t="shared" si="108"/>
        <v>1679106</v>
      </c>
      <c r="G245" s="57">
        <f t="shared" si="108"/>
        <v>1233769</v>
      </c>
      <c r="H245" s="57">
        <f t="shared" si="108"/>
        <v>371708</v>
      </c>
      <c r="I245" s="57">
        <f t="shared" si="108"/>
        <v>0</v>
      </c>
      <c r="J245" s="57">
        <f t="shared" si="108"/>
        <v>73629</v>
      </c>
      <c r="K245" s="57">
        <f t="shared" si="108"/>
        <v>0</v>
      </c>
      <c r="L245" s="57">
        <f t="shared" si="108"/>
        <v>0</v>
      </c>
      <c r="M245" s="57">
        <f t="shared" si="108"/>
        <v>0</v>
      </c>
      <c r="N245" s="57">
        <f t="shared" si="108"/>
        <v>0</v>
      </c>
      <c r="O245" s="57">
        <f t="shared" si="108"/>
        <v>0</v>
      </c>
      <c r="P245" s="57">
        <f t="shared" si="108"/>
        <v>0</v>
      </c>
      <c r="Q245" s="57">
        <f t="shared" si="108"/>
        <v>0</v>
      </c>
      <c r="R245" s="57">
        <f t="shared" si="108"/>
        <v>0</v>
      </c>
      <c r="S245" s="57">
        <f t="shared" si="108"/>
        <v>0</v>
      </c>
      <c r="T245" s="57">
        <f t="shared" si="108"/>
        <v>0</v>
      </c>
      <c r="U245" s="57">
        <f t="shared" si="108"/>
        <v>0</v>
      </c>
      <c r="V245" s="57">
        <f t="shared" si="108"/>
        <v>0</v>
      </c>
      <c r="W245" s="57">
        <f t="shared" si="108"/>
        <v>0</v>
      </c>
    </row>
    <row r="246" spans="1:24" s="63" customFormat="1">
      <c r="A246" s="179"/>
      <c r="B246" s="181"/>
      <c r="C246" s="52">
        <v>3020</v>
      </c>
      <c r="D246" s="53" t="s">
        <v>220</v>
      </c>
      <c r="E246" s="54">
        <f t="shared" ref="E246:E258" si="109">SUM(F246,N246)</f>
        <v>73629</v>
      </c>
      <c r="F246" s="54">
        <f t="shared" ref="F246:F262" si="110">SUM(G246:M246)</f>
        <v>73629</v>
      </c>
      <c r="G246" s="175">
        <v>0</v>
      </c>
      <c r="H246" s="175">
        <v>0</v>
      </c>
      <c r="I246" s="175">
        <v>0</v>
      </c>
      <c r="J246" s="175">
        <v>73629</v>
      </c>
      <c r="K246" s="175"/>
      <c r="L246" s="175">
        <v>0</v>
      </c>
      <c r="M246" s="175">
        <v>0</v>
      </c>
      <c r="N246" s="176">
        <v>0</v>
      </c>
      <c r="O246" s="176">
        <v>0</v>
      </c>
      <c r="P246" s="176">
        <v>0</v>
      </c>
      <c r="Q246" s="176">
        <v>0</v>
      </c>
      <c r="R246" s="69">
        <v>0</v>
      </c>
      <c r="S246" s="149" t="str">
        <f t="shared" si="94"/>
        <v>TAK</v>
      </c>
      <c r="T246" s="175">
        <v>0</v>
      </c>
      <c r="U246" s="175">
        <v>0</v>
      </c>
      <c r="V246" s="175"/>
      <c r="W246" s="175">
        <v>0</v>
      </c>
    </row>
    <row r="247" spans="1:24" s="63" customFormat="1">
      <c r="A247" s="179"/>
      <c r="B247" s="181"/>
      <c r="C247" s="46">
        <v>4010</v>
      </c>
      <c r="D247" s="47" t="s">
        <v>163</v>
      </c>
      <c r="E247" s="48">
        <f t="shared" si="109"/>
        <v>952669</v>
      </c>
      <c r="F247" s="48">
        <f t="shared" si="110"/>
        <v>952669</v>
      </c>
      <c r="G247" s="48">
        <v>952669</v>
      </c>
      <c r="H247" s="207">
        <v>0</v>
      </c>
      <c r="I247" s="207">
        <v>0</v>
      </c>
      <c r="J247" s="207">
        <v>0</v>
      </c>
      <c r="K247" s="207">
        <v>0</v>
      </c>
      <c r="L247" s="207">
        <v>0</v>
      </c>
      <c r="M247" s="207">
        <v>0</v>
      </c>
      <c r="N247" s="207">
        <v>0</v>
      </c>
      <c r="O247" s="207">
        <v>0</v>
      </c>
      <c r="P247" s="207">
        <v>0</v>
      </c>
      <c r="Q247" s="207">
        <v>0</v>
      </c>
      <c r="R247" s="207">
        <v>0</v>
      </c>
      <c r="S247" s="149" t="str">
        <f t="shared" si="94"/>
        <v>TAK</v>
      </c>
      <c r="T247" s="207">
        <v>0</v>
      </c>
      <c r="U247" s="207">
        <v>0</v>
      </c>
      <c r="V247" s="207"/>
      <c r="W247" s="207">
        <v>0</v>
      </c>
    </row>
    <row r="248" spans="1:24" s="63" customFormat="1">
      <c r="A248" s="179"/>
      <c r="B248" s="181"/>
      <c r="C248" s="46">
        <v>4040</v>
      </c>
      <c r="D248" s="47" t="s">
        <v>164</v>
      </c>
      <c r="E248" s="48">
        <f t="shared" si="109"/>
        <v>84111</v>
      </c>
      <c r="F248" s="48">
        <f t="shared" si="110"/>
        <v>84111</v>
      </c>
      <c r="G248" s="48">
        <v>84111</v>
      </c>
      <c r="H248" s="207">
        <v>0</v>
      </c>
      <c r="I248" s="207">
        <v>0</v>
      </c>
      <c r="J248" s="207">
        <v>0</v>
      </c>
      <c r="K248" s="207">
        <v>0</v>
      </c>
      <c r="L248" s="207">
        <v>0</v>
      </c>
      <c r="M248" s="207">
        <v>0</v>
      </c>
      <c r="N248" s="207">
        <v>0</v>
      </c>
      <c r="O248" s="207">
        <v>0</v>
      </c>
      <c r="P248" s="207">
        <v>0</v>
      </c>
      <c r="Q248" s="207">
        <v>0</v>
      </c>
      <c r="R248" s="207">
        <v>0</v>
      </c>
      <c r="S248" s="149" t="str">
        <f t="shared" si="94"/>
        <v>TAK</v>
      </c>
      <c r="T248" s="207">
        <v>0</v>
      </c>
      <c r="U248" s="207">
        <v>0</v>
      </c>
      <c r="V248" s="207"/>
      <c r="W248" s="207">
        <v>0</v>
      </c>
    </row>
    <row r="249" spans="1:24" s="63" customFormat="1">
      <c r="A249" s="179"/>
      <c r="B249" s="181"/>
      <c r="C249" s="46">
        <v>4110</v>
      </c>
      <c r="D249" s="47" t="s">
        <v>161</v>
      </c>
      <c r="E249" s="48">
        <f t="shared" si="109"/>
        <v>164494</v>
      </c>
      <c r="F249" s="48">
        <f t="shared" si="110"/>
        <v>164494</v>
      </c>
      <c r="G249" s="207">
        <v>164494</v>
      </c>
      <c r="H249" s="207">
        <v>0</v>
      </c>
      <c r="I249" s="207">
        <v>0</v>
      </c>
      <c r="J249" s="207">
        <v>0</v>
      </c>
      <c r="K249" s="207">
        <v>0</v>
      </c>
      <c r="L249" s="207">
        <v>0</v>
      </c>
      <c r="M249" s="207">
        <v>0</v>
      </c>
      <c r="N249" s="207">
        <v>0</v>
      </c>
      <c r="O249" s="207">
        <v>0</v>
      </c>
      <c r="P249" s="207">
        <v>0</v>
      </c>
      <c r="Q249" s="207">
        <v>0</v>
      </c>
      <c r="R249" s="207">
        <v>0</v>
      </c>
      <c r="S249" s="149" t="str">
        <f t="shared" si="94"/>
        <v>TAK</v>
      </c>
      <c r="T249" s="207">
        <v>0</v>
      </c>
      <c r="U249" s="207">
        <v>0</v>
      </c>
      <c r="V249" s="207"/>
      <c r="W249" s="207">
        <v>0</v>
      </c>
    </row>
    <row r="250" spans="1:24" s="63" customFormat="1">
      <c r="A250" s="179"/>
      <c r="B250" s="181"/>
      <c r="C250" s="46">
        <v>4120</v>
      </c>
      <c r="D250" s="47" t="s">
        <v>162</v>
      </c>
      <c r="E250" s="48">
        <f t="shared" si="109"/>
        <v>30495</v>
      </c>
      <c r="F250" s="48">
        <f t="shared" si="110"/>
        <v>30495</v>
      </c>
      <c r="G250" s="207">
        <v>30495</v>
      </c>
      <c r="H250" s="207">
        <v>0</v>
      </c>
      <c r="I250" s="207">
        <v>0</v>
      </c>
      <c r="J250" s="207">
        <v>0</v>
      </c>
      <c r="K250" s="207">
        <v>0</v>
      </c>
      <c r="L250" s="207">
        <v>0</v>
      </c>
      <c r="M250" s="207">
        <v>0</v>
      </c>
      <c r="N250" s="207">
        <v>0</v>
      </c>
      <c r="O250" s="207">
        <v>0</v>
      </c>
      <c r="P250" s="207">
        <v>0</v>
      </c>
      <c r="Q250" s="207">
        <v>0</v>
      </c>
      <c r="R250" s="207">
        <v>0</v>
      </c>
      <c r="S250" s="149" t="str">
        <f t="shared" si="94"/>
        <v>TAK</v>
      </c>
      <c r="T250" s="207">
        <v>0</v>
      </c>
      <c r="U250" s="207">
        <v>0</v>
      </c>
      <c r="V250" s="207"/>
      <c r="W250" s="207">
        <v>0</v>
      </c>
    </row>
    <row r="251" spans="1:24" s="63" customFormat="1">
      <c r="A251" s="179"/>
      <c r="B251" s="181"/>
      <c r="C251" s="46">
        <v>4170</v>
      </c>
      <c r="D251" s="47" t="s">
        <v>157</v>
      </c>
      <c r="E251" s="48">
        <f t="shared" si="109"/>
        <v>2000</v>
      </c>
      <c r="F251" s="48">
        <f t="shared" si="110"/>
        <v>2000</v>
      </c>
      <c r="G251" s="207">
        <v>2000</v>
      </c>
      <c r="H251" s="48">
        <v>0</v>
      </c>
      <c r="I251" s="207">
        <v>0</v>
      </c>
      <c r="J251" s="207">
        <v>0</v>
      </c>
      <c r="K251" s="207">
        <v>0</v>
      </c>
      <c r="L251" s="207">
        <v>0</v>
      </c>
      <c r="M251" s="207">
        <v>0</v>
      </c>
      <c r="N251" s="207">
        <v>0</v>
      </c>
      <c r="O251" s="207">
        <v>0</v>
      </c>
      <c r="P251" s="207">
        <v>0</v>
      </c>
      <c r="Q251" s="207">
        <v>0</v>
      </c>
      <c r="R251" s="207">
        <v>0</v>
      </c>
      <c r="S251" s="149" t="str">
        <f t="shared" si="94"/>
        <v>TAK</v>
      </c>
      <c r="T251" s="207">
        <v>0</v>
      </c>
      <c r="U251" s="207">
        <v>0</v>
      </c>
      <c r="V251" s="207"/>
      <c r="W251" s="207">
        <v>0</v>
      </c>
    </row>
    <row r="252" spans="1:24" s="63" customFormat="1">
      <c r="A252" s="179"/>
      <c r="B252" s="181"/>
      <c r="C252" s="46">
        <v>4210</v>
      </c>
      <c r="D252" s="47" t="s">
        <v>158</v>
      </c>
      <c r="E252" s="48">
        <f t="shared" si="109"/>
        <v>130000</v>
      </c>
      <c r="F252" s="48">
        <f t="shared" si="110"/>
        <v>130000</v>
      </c>
      <c r="G252" s="207">
        <v>0</v>
      </c>
      <c r="H252" s="207">
        <v>130000</v>
      </c>
      <c r="I252" s="207">
        <v>0</v>
      </c>
      <c r="J252" s="207">
        <v>0</v>
      </c>
      <c r="K252" s="207">
        <v>0</v>
      </c>
      <c r="L252" s="207">
        <v>0</v>
      </c>
      <c r="M252" s="207">
        <v>0</v>
      </c>
      <c r="N252" s="207">
        <v>0</v>
      </c>
      <c r="O252" s="207">
        <v>0</v>
      </c>
      <c r="P252" s="207">
        <v>0</v>
      </c>
      <c r="Q252" s="207">
        <v>0</v>
      </c>
      <c r="R252" s="207">
        <v>0</v>
      </c>
      <c r="S252" s="149" t="str">
        <f t="shared" si="94"/>
        <v>TAK</v>
      </c>
      <c r="T252" s="207">
        <v>0</v>
      </c>
      <c r="U252" s="207">
        <v>0</v>
      </c>
      <c r="V252" s="207"/>
      <c r="W252" s="207">
        <v>0</v>
      </c>
    </row>
    <row r="253" spans="1:24" s="63" customFormat="1">
      <c r="A253" s="179"/>
      <c r="B253" s="181"/>
      <c r="C253" s="46">
        <v>4240</v>
      </c>
      <c r="D253" s="47" t="s">
        <v>189</v>
      </c>
      <c r="E253" s="48">
        <f t="shared" si="109"/>
        <v>5000</v>
      </c>
      <c r="F253" s="48">
        <f t="shared" si="110"/>
        <v>5000</v>
      </c>
      <c r="G253" s="207">
        <v>0</v>
      </c>
      <c r="H253" s="207">
        <v>5000</v>
      </c>
      <c r="I253" s="207">
        <v>0</v>
      </c>
      <c r="J253" s="207">
        <v>0</v>
      </c>
      <c r="K253" s="207">
        <v>0</v>
      </c>
      <c r="L253" s="207">
        <v>0</v>
      </c>
      <c r="M253" s="207">
        <v>0</v>
      </c>
      <c r="N253" s="207">
        <v>0</v>
      </c>
      <c r="O253" s="207">
        <v>0</v>
      </c>
      <c r="P253" s="207">
        <v>0</v>
      </c>
      <c r="Q253" s="207">
        <v>0</v>
      </c>
      <c r="R253" s="207">
        <v>0</v>
      </c>
      <c r="S253" s="149" t="str">
        <f t="shared" si="94"/>
        <v>TAK</v>
      </c>
      <c r="T253" s="207">
        <v>0</v>
      </c>
      <c r="U253" s="207">
        <v>0</v>
      </c>
      <c r="V253" s="207"/>
      <c r="W253" s="207">
        <v>0</v>
      </c>
    </row>
    <row r="254" spans="1:24" s="63" customFormat="1">
      <c r="A254" s="179"/>
      <c r="B254" s="181"/>
      <c r="C254" s="46">
        <v>4260</v>
      </c>
      <c r="D254" s="47" t="s">
        <v>165</v>
      </c>
      <c r="E254" s="48">
        <f t="shared" si="109"/>
        <v>34000</v>
      </c>
      <c r="F254" s="48">
        <f t="shared" si="110"/>
        <v>34000</v>
      </c>
      <c r="G254" s="207">
        <v>0</v>
      </c>
      <c r="H254" s="207">
        <v>34000</v>
      </c>
      <c r="I254" s="207">
        <v>0</v>
      </c>
      <c r="J254" s="207">
        <v>0</v>
      </c>
      <c r="K254" s="207">
        <v>0</v>
      </c>
      <c r="L254" s="207">
        <v>0</v>
      </c>
      <c r="M254" s="207">
        <v>0</v>
      </c>
      <c r="N254" s="207">
        <v>0</v>
      </c>
      <c r="O254" s="207">
        <v>0</v>
      </c>
      <c r="P254" s="207">
        <v>0</v>
      </c>
      <c r="Q254" s="207">
        <v>0</v>
      </c>
      <c r="R254" s="207">
        <v>0</v>
      </c>
      <c r="S254" s="149" t="str">
        <f t="shared" si="94"/>
        <v>TAK</v>
      </c>
      <c r="T254" s="207">
        <v>0</v>
      </c>
      <c r="U254" s="207">
        <v>0</v>
      </c>
      <c r="V254" s="207"/>
      <c r="W254" s="207">
        <v>0</v>
      </c>
    </row>
    <row r="255" spans="1:24" s="63" customFormat="1">
      <c r="A255" s="179"/>
      <c r="B255" s="181"/>
      <c r="C255" s="46">
        <v>4270</v>
      </c>
      <c r="D255" s="47" t="s">
        <v>150</v>
      </c>
      <c r="E255" s="48">
        <f t="shared" si="109"/>
        <v>0</v>
      </c>
      <c r="F255" s="48">
        <f t="shared" si="110"/>
        <v>0</v>
      </c>
      <c r="G255" s="207">
        <v>0</v>
      </c>
      <c r="H255" s="207">
        <v>0</v>
      </c>
      <c r="I255" s="207">
        <v>0</v>
      </c>
      <c r="J255" s="207">
        <v>0</v>
      </c>
      <c r="K255" s="207">
        <v>0</v>
      </c>
      <c r="L255" s="207">
        <v>0</v>
      </c>
      <c r="M255" s="207">
        <v>0</v>
      </c>
      <c r="N255" s="207">
        <v>0</v>
      </c>
      <c r="O255" s="207">
        <v>0</v>
      </c>
      <c r="P255" s="207">
        <v>0</v>
      </c>
      <c r="Q255" s="207">
        <v>0</v>
      </c>
      <c r="R255" s="207">
        <v>0</v>
      </c>
      <c r="S255" s="149" t="str">
        <f t="shared" si="94"/>
        <v>TAK</v>
      </c>
      <c r="T255" s="207">
        <v>0</v>
      </c>
      <c r="U255" s="207">
        <v>0</v>
      </c>
      <c r="V255" s="207"/>
      <c r="W255" s="207">
        <v>0</v>
      </c>
    </row>
    <row r="256" spans="1:24" s="63" customFormat="1">
      <c r="A256" s="179"/>
      <c r="B256" s="181"/>
      <c r="C256" s="46">
        <v>4300</v>
      </c>
      <c r="D256" s="47" t="s">
        <v>154</v>
      </c>
      <c r="E256" s="48">
        <f t="shared" si="109"/>
        <v>120000</v>
      </c>
      <c r="F256" s="48">
        <f t="shared" si="110"/>
        <v>120000</v>
      </c>
      <c r="G256" s="207">
        <v>0</v>
      </c>
      <c r="H256" s="207">
        <v>120000</v>
      </c>
      <c r="I256" s="207">
        <v>0</v>
      </c>
      <c r="J256" s="207">
        <v>0</v>
      </c>
      <c r="K256" s="207">
        <v>0</v>
      </c>
      <c r="L256" s="207">
        <v>0</v>
      </c>
      <c r="M256" s="207">
        <v>0</v>
      </c>
      <c r="N256" s="207">
        <v>0</v>
      </c>
      <c r="O256" s="207">
        <v>0</v>
      </c>
      <c r="P256" s="207">
        <v>0</v>
      </c>
      <c r="Q256" s="207">
        <v>0</v>
      </c>
      <c r="R256" s="207">
        <v>0</v>
      </c>
      <c r="S256" s="149" t="str">
        <f t="shared" ref="S256:S273" si="111">IF(SUM(N256,F256)=E256,"TAK","NIE")</f>
        <v>TAK</v>
      </c>
      <c r="T256" s="207">
        <v>0</v>
      </c>
      <c r="U256" s="207">
        <v>0</v>
      </c>
      <c r="V256" s="207"/>
      <c r="W256" s="207">
        <v>0</v>
      </c>
    </row>
    <row r="257" spans="1:23" s="63" customFormat="1">
      <c r="A257" s="179"/>
      <c r="B257" s="181"/>
      <c r="C257" s="46">
        <v>4350</v>
      </c>
      <c r="D257" s="47" t="s">
        <v>166</v>
      </c>
      <c r="E257" s="48">
        <f t="shared" si="109"/>
        <v>2000</v>
      </c>
      <c r="F257" s="48">
        <f t="shared" si="110"/>
        <v>2000</v>
      </c>
      <c r="G257" s="207">
        <v>0</v>
      </c>
      <c r="H257" s="207">
        <v>2000</v>
      </c>
      <c r="I257" s="207">
        <v>0</v>
      </c>
      <c r="J257" s="207">
        <v>0</v>
      </c>
      <c r="K257" s="207">
        <v>0</v>
      </c>
      <c r="L257" s="207">
        <v>0</v>
      </c>
      <c r="M257" s="207">
        <v>0</v>
      </c>
      <c r="N257" s="207">
        <v>0</v>
      </c>
      <c r="O257" s="207">
        <v>0</v>
      </c>
      <c r="P257" s="207">
        <v>0</v>
      </c>
      <c r="Q257" s="207">
        <v>0</v>
      </c>
      <c r="R257" s="207">
        <v>0</v>
      </c>
      <c r="S257" s="149" t="str">
        <f t="shared" si="111"/>
        <v>TAK</v>
      </c>
      <c r="T257" s="207">
        <v>0</v>
      </c>
      <c r="U257" s="207">
        <v>0</v>
      </c>
      <c r="V257" s="207"/>
      <c r="W257" s="207">
        <v>0</v>
      </c>
    </row>
    <row r="258" spans="1:23" s="63" customFormat="1">
      <c r="A258" s="179"/>
      <c r="B258" s="181"/>
      <c r="C258" s="49">
        <v>4390</v>
      </c>
      <c r="D258" s="50" t="s">
        <v>190</v>
      </c>
      <c r="E258" s="51">
        <f t="shared" si="109"/>
        <v>4100</v>
      </c>
      <c r="F258" s="51">
        <f t="shared" si="110"/>
        <v>4100</v>
      </c>
      <c r="G258" s="235">
        <v>0</v>
      </c>
      <c r="H258" s="235">
        <v>4100</v>
      </c>
      <c r="I258" s="235">
        <v>0</v>
      </c>
      <c r="J258" s="235">
        <v>0</v>
      </c>
      <c r="K258" s="235">
        <v>0</v>
      </c>
      <c r="L258" s="235">
        <v>0</v>
      </c>
      <c r="M258" s="235">
        <v>0</v>
      </c>
      <c r="N258" s="235">
        <v>0</v>
      </c>
      <c r="O258" s="235">
        <v>0</v>
      </c>
      <c r="P258" s="235">
        <v>0</v>
      </c>
      <c r="Q258" s="235">
        <v>0</v>
      </c>
      <c r="R258" s="235">
        <v>0</v>
      </c>
      <c r="S258" s="149" t="str">
        <f t="shared" si="111"/>
        <v>TAK</v>
      </c>
      <c r="T258" s="235">
        <v>0</v>
      </c>
      <c r="U258" s="235">
        <v>0</v>
      </c>
      <c r="V258" s="235"/>
      <c r="W258" s="235">
        <v>0</v>
      </c>
    </row>
    <row r="259" spans="1:23" s="63" customFormat="1">
      <c r="A259" s="179"/>
      <c r="B259" s="181"/>
      <c r="C259" s="251"/>
      <c r="D259" s="252" t="s">
        <v>191</v>
      </c>
      <c r="E259" s="295"/>
      <c r="F259" s="29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149" t="str">
        <f t="shared" si="111"/>
        <v>TAK</v>
      </c>
      <c r="T259" s="255"/>
      <c r="U259" s="255"/>
      <c r="V259" s="255"/>
      <c r="W259" s="255"/>
    </row>
    <row r="260" spans="1:23" s="63" customFormat="1">
      <c r="A260" s="179"/>
      <c r="B260" s="181"/>
      <c r="C260" s="46">
        <v>4410</v>
      </c>
      <c r="D260" s="47" t="s">
        <v>172</v>
      </c>
      <c r="E260" s="48">
        <f>SUM(F260,N260)</f>
        <v>3000</v>
      </c>
      <c r="F260" s="48">
        <f t="shared" si="110"/>
        <v>3000</v>
      </c>
      <c r="G260" s="207">
        <v>0</v>
      </c>
      <c r="H260" s="207">
        <v>3000</v>
      </c>
      <c r="I260" s="207">
        <v>0</v>
      </c>
      <c r="J260" s="207">
        <v>0</v>
      </c>
      <c r="K260" s="207">
        <v>0</v>
      </c>
      <c r="L260" s="207">
        <v>0</v>
      </c>
      <c r="M260" s="207">
        <v>0</v>
      </c>
      <c r="N260" s="207">
        <v>0</v>
      </c>
      <c r="O260" s="207">
        <v>0</v>
      </c>
      <c r="P260" s="207">
        <v>0</v>
      </c>
      <c r="Q260" s="207">
        <v>0</v>
      </c>
      <c r="R260" s="207">
        <v>0</v>
      </c>
      <c r="S260" s="149" t="str">
        <f t="shared" si="111"/>
        <v>TAK</v>
      </c>
      <c r="T260" s="207">
        <v>0</v>
      </c>
      <c r="U260" s="207">
        <v>0</v>
      </c>
      <c r="V260" s="207"/>
      <c r="W260" s="207">
        <v>0</v>
      </c>
    </row>
    <row r="261" spans="1:23" s="63" customFormat="1">
      <c r="A261" s="179"/>
      <c r="B261" s="181"/>
      <c r="C261" s="46">
        <v>4430</v>
      </c>
      <c r="D261" s="47" t="s">
        <v>155</v>
      </c>
      <c r="E261" s="48">
        <f>SUM(F261,N261)</f>
        <v>6800</v>
      </c>
      <c r="F261" s="48">
        <f t="shared" si="110"/>
        <v>6800</v>
      </c>
      <c r="G261" s="207">
        <v>0</v>
      </c>
      <c r="H261" s="207">
        <v>6800</v>
      </c>
      <c r="I261" s="207">
        <v>0</v>
      </c>
      <c r="J261" s="207">
        <v>0</v>
      </c>
      <c r="K261" s="207">
        <v>0</v>
      </c>
      <c r="L261" s="207">
        <v>0</v>
      </c>
      <c r="M261" s="207">
        <v>0</v>
      </c>
      <c r="N261" s="207">
        <v>0</v>
      </c>
      <c r="O261" s="207">
        <v>0</v>
      </c>
      <c r="P261" s="207">
        <v>0</v>
      </c>
      <c r="Q261" s="207">
        <v>0</v>
      </c>
      <c r="R261" s="207">
        <v>0</v>
      </c>
      <c r="S261" s="149" t="str">
        <f t="shared" si="111"/>
        <v>TAK</v>
      </c>
      <c r="T261" s="207">
        <v>0</v>
      </c>
      <c r="U261" s="207">
        <v>0</v>
      </c>
      <c r="V261" s="207"/>
      <c r="W261" s="207">
        <v>0</v>
      </c>
    </row>
    <row r="262" spans="1:23" s="63" customFormat="1">
      <c r="A262" s="179"/>
      <c r="B262" s="181"/>
      <c r="C262" s="46">
        <v>4440</v>
      </c>
      <c r="D262" s="47" t="s">
        <v>167</v>
      </c>
      <c r="E262" s="48">
        <f>SUM(F262,N262)</f>
        <v>66808</v>
      </c>
      <c r="F262" s="48">
        <f t="shared" si="110"/>
        <v>66808</v>
      </c>
      <c r="G262" s="207">
        <v>0</v>
      </c>
      <c r="H262" s="48">
        <v>66808</v>
      </c>
      <c r="I262" s="207">
        <v>0</v>
      </c>
      <c r="J262" s="207">
        <v>0</v>
      </c>
      <c r="K262" s="207">
        <v>0</v>
      </c>
      <c r="L262" s="207">
        <v>0</v>
      </c>
      <c r="M262" s="207">
        <v>0</v>
      </c>
      <c r="N262" s="207">
        <v>0</v>
      </c>
      <c r="O262" s="207">
        <v>0</v>
      </c>
      <c r="P262" s="207">
        <v>0</v>
      </c>
      <c r="Q262" s="207">
        <v>0</v>
      </c>
      <c r="R262" s="207">
        <v>0</v>
      </c>
      <c r="S262" s="149" t="str">
        <f t="shared" si="111"/>
        <v>TAK</v>
      </c>
      <c r="T262" s="207">
        <v>0</v>
      </c>
      <c r="U262" s="207">
        <v>0</v>
      </c>
      <c r="V262" s="207"/>
      <c r="W262" s="207">
        <v>0</v>
      </c>
    </row>
    <row r="263" spans="1:23" s="63" customFormat="1">
      <c r="A263" s="179"/>
      <c r="B263" s="71">
        <v>80113</v>
      </c>
      <c r="C263" s="180"/>
      <c r="D263" s="56" t="s">
        <v>194</v>
      </c>
      <c r="E263" s="57">
        <f>SUM(E264:E267)</f>
        <v>323100</v>
      </c>
      <c r="F263" s="57">
        <f t="shared" ref="F263:R263" si="112">SUM(F264:F267)</f>
        <v>323100</v>
      </c>
      <c r="G263" s="57">
        <f t="shared" si="112"/>
        <v>107500</v>
      </c>
      <c r="H263" s="57">
        <f t="shared" si="112"/>
        <v>215600</v>
      </c>
      <c r="I263" s="57">
        <f t="shared" si="112"/>
        <v>0</v>
      </c>
      <c r="J263" s="57">
        <f t="shared" si="112"/>
        <v>0</v>
      </c>
      <c r="K263" s="57">
        <f t="shared" si="112"/>
        <v>0</v>
      </c>
      <c r="L263" s="57">
        <f t="shared" si="112"/>
        <v>0</v>
      </c>
      <c r="M263" s="57">
        <f t="shared" si="112"/>
        <v>0</v>
      </c>
      <c r="N263" s="57">
        <f t="shared" si="112"/>
        <v>0</v>
      </c>
      <c r="O263" s="57">
        <f t="shared" si="112"/>
        <v>0</v>
      </c>
      <c r="P263" s="57">
        <f t="shared" si="112"/>
        <v>0</v>
      </c>
      <c r="Q263" s="57">
        <f t="shared" si="112"/>
        <v>0</v>
      </c>
      <c r="R263" s="57">
        <f t="shared" si="112"/>
        <v>0</v>
      </c>
      <c r="S263" s="149" t="str">
        <f t="shared" si="111"/>
        <v>TAK</v>
      </c>
      <c r="T263" s="57">
        <f>SUM(T264:T267)</f>
        <v>0</v>
      </c>
      <c r="U263" s="57">
        <f>SUM(U264:U267)</f>
        <v>0</v>
      </c>
      <c r="V263" s="57"/>
      <c r="W263" s="57">
        <f>SUM(W264:W267)</f>
        <v>0</v>
      </c>
    </row>
    <row r="264" spans="1:23" s="63" customFormat="1">
      <c r="A264" s="179"/>
      <c r="B264" s="181"/>
      <c r="C264" s="43">
        <v>4110</v>
      </c>
      <c r="D264" s="44" t="s">
        <v>161</v>
      </c>
      <c r="E264" s="45">
        <f>SUM(F264,N264)</f>
        <v>14000</v>
      </c>
      <c r="F264" s="45">
        <f>SUM(G264:M264)</f>
        <v>14000</v>
      </c>
      <c r="G264" s="69">
        <v>14000</v>
      </c>
      <c r="H264" s="45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146">
        <v>0</v>
      </c>
      <c r="O264" s="146">
        <v>0</v>
      </c>
      <c r="P264" s="146">
        <v>0</v>
      </c>
      <c r="Q264" s="146">
        <v>0</v>
      </c>
      <c r="R264" s="69">
        <v>0</v>
      </c>
      <c r="S264" s="149" t="str">
        <f t="shared" si="111"/>
        <v>TAK</v>
      </c>
      <c r="T264" s="69">
        <v>0</v>
      </c>
      <c r="U264" s="69">
        <v>0</v>
      </c>
      <c r="V264" s="69"/>
      <c r="W264" s="69">
        <v>0</v>
      </c>
    </row>
    <row r="265" spans="1:23" s="63" customFormat="1">
      <c r="A265" s="179"/>
      <c r="B265" s="181"/>
      <c r="C265" s="46">
        <v>4120</v>
      </c>
      <c r="D265" s="47" t="s">
        <v>162</v>
      </c>
      <c r="E265" s="48">
        <f>SUM(F265,N265)</f>
        <v>2300</v>
      </c>
      <c r="F265" s="48">
        <f>SUM(G265:M265)</f>
        <v>2300</v>
      </c>
      <c r="G265" s="207">
        <v>2300</v>
      </c>
      <c r="H265" s="48">
        <v>0</v>
      </c>
      <c r="I265" s="207">
        <v>0</v>
      </c>
      <c r="J265" s="207">
        <v>0</v>
      </c>
      <c r="K265" s="207">
        <v>0</v>
      </c>
      <c r="L265" s="207">
        <v>0</v>
      </c>
      <c r="M265" s="207">
        <v>0</v>
      </c>
      <c r="N265" s="231">
        <v>0</v>
      </c>
      <c r="O265" s="231">
        <v>0</v>
      </c>
      <c r="P265" s="231">
        <v>0</v>
      </c>
      <c r="Q265" s="231">
        <v>0</v>
      </c>
      <c r="R265" s="207">
        <v>0</v>
      </c>
      <c r="S265" s="149" t="str">
        <f t="shared" si="111"/>
        <v>TAK</v>
      </c>
      <c r="T265" s="207">
        <v>0</v>
      </c>
      <c r="U265" s="207">
        <v>0</v>
      </c>
      <c r="V265" s="207"/>
      <c r="W265" s="207">
        <v>0</v>
      </c>
    </row>
    <row r="266" spans="1:23" s="63" customFormat="1">
      <c r="A266" s="179"/>
      <c r="B266" s="181"/>
      <c r="C266" s="46">
        <v>4170</v>
      </c>
      <c r="D266" s="47" t="s">
        <v>157</v>
      </c>
      <c r="E266" s="48">
        <f>SUM(F266,N266)</f>
        <v>91200</v>
      </c>
      <c r="F266" s="48">
        <f>SUM(G266:M266)</f>
        <v>91200</v>
      </c>
      <c r="G266" s="48">
        <v>91200</v>
      </c>
      <c r="H266" s="207">
        <v>0</v>
      </c>
      <c r="I266" s="207">
        <v>0</v>
      </c>
      <c r="J266" s="207">
        <v>0</v>
      </c>
      <c r="K266" s="207">
        <v>0</v>
      </c>
      <c r="L266" s="207">
        <v>0</v>
      </c>
      <c r="M266" s="207">
        <v>0</v>
      </c>
      <c r="N266" s="231">
        <v>0</v>
      </c>
      <c r="O266" s="231">
        <v>0</v>
      </c>
      <c r="P266" s="231">
        <v>0</v>
      </c>
      <c r="Q266" s="231">
        <v>0</v>
      </c>
      <c r="R266" s="207">
        <v>0</v>
      </c>
      <c r="S266" s="149" t="str">
        <f t="shared" si="111"/>
        <v>TAK</v>
      </c>
      <c r="T266" s="207">
        <v>0</v>
      </c>
      <c r="U266" s="207">
        <v>0</v>
      </c>
      <c r="V266" s="207"/>
      <c r="W266" s="207">
        <v>0</v>
      </c>
    </row>
    <row r="267" spans="1:23" s="63" customFormat="1">
      <c r="A267" s="179"/>
      <c r="B267" s="181"/>
      <c r="C267" s="218">
        <v>4300</v>
      </c>
      <c r="D267" s="219" t="s">
        <v>154</v>
      </c>
      <c r="E267" s="48">
        <f>SUM(F267,N267)</f>
        <v>215600</v>
      </c>
      <c r="F267" s="48">
        <f>SUM(G267:M267)</f>
        <v>215600</v>
      </c>
      <c r="G267" s="248">
        <v>0</v>
      </c>
      <c r="H267" s="248">
        <v>215600</v>
      </c>
      <c r="I267" s="248">
        <v>0</v>
      </c>
      <c r="J267" s="248">
        <v>0</v>
      </c>
      <c r="K267" s="248">
        <v>0</v>
      </c>
      <c r="L267" s="248">
        <v>0</v>
      </c>
      <c r="M267" s="248">
        <v>0</v>
      </c>
      <c r="N267" s="329">
        <v>0</v>
      </c>
      <c r="O267" s="329">
        <v>0</v>
      </c>
      <c r="P267" s="329">
        <v>0</v>
      </c>
      <c r="Q267" s="329">
        <v>0</v>
      </c>
      <c r="R267" s="248">
        <v>0</v>
      </c>
      <c r="S267" s="149" t="str">
        <f t="shared" si="111"/>
        <v>TAK</v>
      </c>
      <c r="T267" s="248">
        <v>0</v>
      </c>
      <c r="U267" s="248">
        <v>0</v>
      </c>
      <c r="V267" s="248"/>
      <c r="W267" s="248">
        <v>0</v>
      </c>
    </row>
    <row r="268" spans="1:23" s="63" customFormat="1">
      <c r="A268" s="179"/>
      <c r="B268" s="71">
        <v>80146</v>
      </c>
      <c r="C268" s="180"/>
      <c r="D268" s="56" t="s">
        <v>195</v>
      </c>
      <c r="E268" s="57">
        <f>SUM(E269:E270)</f>
        <v>27427</v>
      </c>
      <c r="F268" s="57">
        <f t="shared" ref="F268:W268" si="113">SUM(F269:F270)</f>
        <v>27427</v>
      </c>
      <c r="G268" s="57">
        <f t="shared" si="113"/>
        <v>0</v>
      </c>
      <c r="H268" s="57">
        <f t="shared" si="113"/>
        <v>27427</v>
      </c>
      <c r="I268" s="57">
        <f t="shared" si="113"/>
        <v>0</v>
      </c>
      <c r="J268" s="57">
        <f t="shared" si="113"/>
        <v>0</v>
      </c>
      <c r="K268" s="57">
        <f t="shared" si="113"/>
        <v>0</v>
      </c>
      <c r="L268" s="57">
        <f t="shared" si="113"/>
        <v>0</v>
      </c>
      <c r="M268" s="57">
        <f t="shared" si="113"/>
        <v>0</v>
      </c>
      <c r="N268" s="57">
        <f t="shared" si="113"/>
        <v>0</v>
      </c>
      <c r="O268" s="57">
        <f t="shared" si="113"/>
        <v>0</v>
      </c>
      <c r="P268" s="57">
        <f t="shared" si="113"/>
        <v>0</v>
      </c>
      <c r="Q268" s="57">
        <f t="shared" si="113"/>
        <v>0</v>
      </c>
      <c r="R268" s="57">
        <f t="shared" si="113"/>
        <v>0</v>
      </c>
      <c r="S268" s="57">
        <f t="shared" si="113"/>
        <v>0</v>
      </c>
      <c r="T268" s="57">
        <f t="shared" si="113"/>
        <v>0</v>
      </c>
      <c r="U268" s="57">
        <f t="shared" si="113"/>
        <v>0</v>
      </c>
      <c r="V268" s="57">
        <f t="shared" si="113"/>
        <v>0</v>
      </c>
      <c r="W268" s="57">
        <f t="shared" si="113"/>
        <v>0</v>
      </c>
    </row>
    <row r="269" spans="1:23" s="63" customFormat="1">
      <c r="A269" s="179"/>
      <c r="B269" s="181"/>
      <c r="C269" s="43">
        <v>4410</v>
      </c>
      <c r="D269" s="44" t="s">
        <v>172</v>
      </c>
      <c r="E269" s="45">
        <f>SUM(F269,N269)</f>
        <v>6917</v>
      </c>
      <c r="F269" s="45">
        <f t="shared" ref="F269:F270" si="114">SUM(G269:M269)</f>
        <v>6917</v>
      </c>
      <c r="G269" s="69">
        <v>0</v>
      </c>
      <c r="H269" s="69">
        <v>6917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149" t="str">
        <f t="shared" si="111"/>
        <v>TAK</v>
      </c>
      <c r="T269" s="69">
        <v>0</v>
      </c>
      <c r="U269" s="69">
        <v>0</v>
      </c>
      <c r="V269" s="69"/>
      <c r="W269" s="69">
        <v>0</v>
      </c>
    </row>
    <row r="270" spans="1:23" s="63" customFormat="1">
      <c r="A270" s="179"/>
      <c r="B270" s="181"/>
      <c r="C270" s="49">
        <v>4700</v>
      </c>
      <c r="D270" s="50" t="s">
        <v>168</v>
      </c>
      <c r="E270" s="51">
        <f>SUM(F270,N270)</f>
        <v>20510</v>
      </c>
      <c r="F270" s="51">
        <f t="shared" si="114"/>
        <v>20510</v>
      </c>
      <c r="G270" s="235">
        <v>0</v>
      </c>
      <c r="H270" s="235">
        <v>20510</v>
      </c>
      <c r="I270" s="235">
        <v>0</v>
      </c>
      <c r="J270" s="235">
        <v>0</v>
      </c>
      <c r="K270" s="235">
        <v>0</v>
      </c>
      <c r="L270" s="235">
        <v>0</v>
      </c>
      <c r="M270" s="235">
        <v>0</v>
      </c>
      <c r="N270" s="235">
        <v>0</v>
      </c>
      <c r="O270" s="235">
        <v>0</v>
      </c>
      <c r="P270" s="235">
        <v>0</v>
      </c>
      <c r="Q270" s="235">
        <v>0</v>
      </c>
      <c r="R270" s="235">
        <v>0</v>
      </c>
      <c r="S270" s="149" t="str">
        <f t="shared" si="111"/>
        <v>TAK</v>
      </c>
      <c r="T270" s="235">
        <v>0</v>
      </c>
      <c r="U270" s="235">
        <v>0</v>
      </c>
      <c r="V270" s="235"/>
      <c r="W270" s="235">
        <v>0</v>
      </c>
    </row>
    <row r="271" spans="1:23" s="63" customFormat="1">
      <c r="A271" s="179"/>
      <c r="B271" s="181"/>
      <c r="C271" s="182"/>
      <c r="D271" s="165" t="s">
        <v>169</v>
      </c>
      <c r="E271" s="283"/>
      <c r="F271" s="72"/>
      <c r="G271" s="72"/>
      <c r="H271" s="72"/>
      <c r="I271" s="72"/>
      <c r="J271" s="72"/>
      <c r="K271" s="72"/>
      <c r="L271" s="72"/>
      <c r="M271" s="72"/>
      <c r="N271" s="148"/>
      <c r="O271" s="280"/>
      <c r="P271" s="280"/>
      <c r="Q271" s="280"/>
      <c r="R271" s="280"/>
      <c r="S271" s="149" t="str">
        <f t="shared" si="111"/>
        <v>TAK</v>
      </c>
      <c r="T271" s="72"/>
      <c r="U271" s="72"/>
      <c r="V271" s="72"/>
      <c r="W271" s="72"/>
    </row>
    <row r="272" spans="1:23" s="63" customFormat="1">
      <c r="A272" s="179"/>
      <c r="B272" s="71">
        <v>80195</v>
      </c>
      <c r="C272" s="180"/>
      <c r="D272" s="56" t="s">
        <v>139</v>
      </c>
      <c r="E272" s="57">
        <f>SUM(E273:E273)</f>
        <v>335</v>
      </c>
      <c r="F272" s="57">
        <f t="shared" ref="F272:R272" si="115">SUM(F273:F273)</f>
        <v>335</v>
      </c>
      <c r="G272" s="57">
        <f t="shared" si="115"/>
        <v>335</v>
      </c>
      <c r="H272" s="57">
        <f t="shared" si="115"/>
        <v>0</v>
      </c>
      <c r="I272" s="57">
        <f t="shared" si="115"/>
        <v>0</v>
      </c>
      <c r="J272" s="57">
        <f t="shared" si="115"/>
        <v>0</v>
      </c>
      <c r="K272" s="57">
        <f t="shared" si="115"/>
        <v>0</v>
      </c>
      <c r="L272" s="57">
        <f t="shared" si="115"/>
        <v>0</v>
      </c>
      <c r="M272" s="57">
        <f t="shared" si="115"/>
        <v>0</v>
      </c>
      <c r="N272" s="57">
        <f t="shared" si="115"/>
        <v>0</v>
      </c>
      <c r="O272" s="57">
        <f t="shared" si="115"/>
        <v>0</v>
      </c>
      <c r="P272" s="57">
        <f t="shared" si="115"/>
        <v>0</v>
      </c>
      <c r="Q272" s="57">
        <f t="shared" si="115"/>
        <v>0</v>
      </c>
      <c r="R272" s="57">
        <f t="shared" si="115"/>
        <v>0</v>
      </c>
      <c r="S272" s="149" t="str">
        <f t="shared" si="111"/>
        <v>TAK</v>
      </c>
      <c r="T272" s="57">
        <f>SUM(T273:T273)</f>
        <v>0</v>
      </c>
      <c r="U272" s="57">
        <f>SUM(U273:U273)</f>
        <v>0</v>
      </c>
      <c r="V272" s="57"/>
      <c r="W272" s="57">
        <f>SUM(W273:W273)</f>
        <v>0</v>
      </c>
    </row>
    <row r="273" spans="1:23" s="63" customFormat="1">
      <c r="A273" s="179"/>
      <c r="B273" s="181"/>
      <c r="C273" s="164">
        <v>4170</v>
      </c>
      <c r="D273" s="165" t="s">
        <v>157</v>
      </c>
      <c r="E273" s="166">
        <v>335</v>
      </c>
      <c r="F273" s="166">
        <v>335</v>
      </c>
      <c r="G273" s="166">
        <v>335</v>
      </c>
      <c r="H273" s="166">
        <v>0</v>
      </c>
      <c r="I273" s="166">
        <v>0</v>
      </c>
      <c r="J273" s="166">
        <v>0</v>
      </c>
      <c r="K273" s="166">
        <v>0</v>
      </c>
      <c r="L273" s="166">
        <v>0</v>
      </c>
      <c r="M273" s="166">
        <v>0</v>
      </c>
      <c r="N273" s="166">
        <v>0</v>
      </c>
      <c r="O273" s="166">
        <v>0</v>
      </c>
      <c r="P273" s="166">
        <v>0</v>
      </c>
      <c r="Q273" s="166">
        <v>0</v>
      </c>
      <c r="R273" s="166">
        <v>0</v>
      </c>
      <c r="S273" s="149" t="str">
        <f t="shared" si="111"/>
        <v>TAK</v>
      </c>
      <c r="T273" s="166">
        <v>0</v>
      </c>
      <c r="U273" s="166">
        <v>0</v>
      </c>
      <c r="V273" s="166"/>
      <c r="W273" s="166">
        <v>0</v>
      </c>
    </row>
    <row r="274" spans="1:23" s="63" customFormat="1">
      <c r="A274" s="160">
        <v>851</v>
      </c>
      <c r="B274" s="177"/>
      <c r="C274" s="178"/>
      <c r="D274" s="156" t="s">
        <v>196</v>
      </c>
      <c r="E274" s="68">
        <f>SUM(E285,E278,E275,)</f>
        <v>74000</v>
      </c>
      <c r="F274" s="68">
        <f t="shared" ref="F274:N274" si="116">SUM(F285,F278,F275,)</f>
        <v>74000</v>
      </c>
      <c r="G274" s="68">
        <f t="shared" si="116"/>
        <v>43480</v>
      </c>
      <c r="H274" s="68">
        <f t="shared" si="116"/>
        <v>30520</v>
      </c>
      <c r="I274" s="68">
        <f t="shared" si="116"/>
        <v>0</v>
      </c>
      <c r="J274" s="68">
        <f t="shared" si="116"/>
        <v>0</v>
      </c>
      <c r="K274" s="68">
        <f t="shared" si="116"/>
        <v>0</v>
      </c>
      <c r="L274" s="68">
        <f t="shared" si="116"/>
        <v>0</v>
      </c>
      <c r="M274" s="68">
        <f t="shared" si="116"/>
        <v>0</v>
      </c>
      <c r="N274" s="144">
        <f t="shared" si="116"/>
        <v>0</v>
      </c>
      <c r="O274" s="144">
        <f t="shared" ref="O274:R274" si="117">SUM(O285,O278,O275,)</f>
        <v>0</v>
      </c>
      <c r="P274" s="144">
        <f t="shared" si="117"/>
        <v>0</v>
      </c>
      <c r="Q274" s="144">
        <f t="shared" si="117"/>
        <v>0</v>
      </c>
      <c r="R274" s="68">
        <f t="shared" si="117"/>
        <v>0</v>
      </c>
      <c r="S274" s="149">
        <f>SUM(S285,S278,S275,)</f>
        <v>0</v>
      </c>
      <c r="T274" s="68">
        <f>SUM(T285,T278,T275,)</f>
        <v>0</v>
      </c>
      <c r="U274" s="68">
        <f>SUM(U285,U278,U275,)</f>
        <v>0</v>
      </c>
      <c r="V274" s="68">
        <f>SUM(V285,V278,V275,)</f>
        <v>0</v>
      </c>
      <c r="W274" s="68">
        <f>SUM(W285,W278,W275,)</f>
        <v>0</v>
      </c>
    </row>
    <row r="275" spans="1:23" s="63" customFormat="1">
      <c r="A275" s="179"/>
      <c r="B275" s="71">
        <v>85153</v>
      </c>
      <c r="C275" s="180"/>
      <c r="D275" s="56" t="s">
        <v>197</v>
      </c>
      <c r="E275" s="57">
        <f>SUM(E276:E277)</f>
        <v>10000</v>
      </c>
      <c r="F275" s="57">
        <f t="shared" ref="F275:N275" si="118">SUM(F276:F277)</f>
        <v>10000</v>
      </c>
      <c r="G275" s="57">
        <f t="shared" si="118"/>
        <v>0</v>
      </c>
      <c r="H275" s="57">
        <f t="shared" si="118"/>
        <v>10000</v>
      </c>
      <c r="I275" s="57">
        <f t="shared" si="118"/>
        <v>0</v>
      </c>
      <c r="J275" s="57"/>
      <c r="K275" s="57"/>
      <c r="L275" s="57">
        <f t="shared" si="118"/>
        <v>0</v>
      </c>
      <c r="M275" s="57">
        <f t="shared" si="118"/>
        <v>0</v>
      </c>
      <c r="N275" s="145">
        <f t="shared" si="118"/>
        <v>0</v>
      </c>
      <c r="O275" s="145">
        <f t="shared" ref="O275:R275" si="119">SUM(O276:O277)</f>
        <v>0</v>
      </c>
      <c r="P275" s="145">
        <f t="shared" si="119"/>
        <v>0</v>
      </c>
      <c r="Q275" s="145">
        <f t="shared" si="119"/>
        <v>0</v>
      </c>
      <c r="R275" s="57">
        <f t="shared" si="119"/>
        <v>0</v>
      </c>
      <c r="S275" s="149" t="str">
        <f t="shared" ref="S275:S309" si="120">IF(SUM(N275,F275)=E275,"TAK","NIE")</f>
        <v>TAK</v>
      </c>
      <c r="T275" s="57">
        <f>SUM(T276:T277)</f>
        <v>0</v>
      </c>
      <c r="U275" s="57">
        <f>SUM(U276:U277)</f>
        <v>0</v>
      </c>
      <c r="V275" s="57"/>
      <c r="W275" s="57">
        <f>SUM(W276:W277)</f>
        <v>0</v>
      </c>
    </row>
    <row r="276" spans="1:23" s="63" customFormat="1">
      <c r="A276" s="179"/>
      <c r="B276" s="181"/>
      <c r="C276" s="52">
        <v>4210</v>
      </c>
      <c r="D276" s="53" t="s">
        <v>158</v>
      </c>
      <c r="E276" s="54">
        <f>SUM(F276,N276)</f>
        <v>5000</v>
      </c>
      <c r="F276" s="54">
        <f t="shared" ref="F276:F277" si="121">SUM(G276:M276)</f>
        <v>5000</v>
      </c>
      <c r="G276" s="211">
        <v>0</v>
      </c>
      <c r="H276" s="211">
        <v>5000</v>
      </c>
      <c r="I276" s="211">
        <v>0</v>
      </c>
      <c r="J276" s="211"/>
      <c r="K276" s="211"/>
      <c r="L276" s="211">
        <v>0</v>
      </c>
      <c r="M276" s="211">
        <v>0</v>
      </c>
      <c r="N276" s="212">
        <v>0</v>
      </c>
      <c r="O276" s="212">
        <v>0</v>
      </c>
      <c r="P276" s="212">
        <v>0</v>
      </c>
      <c r="Q276" s="212">
        <v>0</v>
      </c>
      <c r="R276" s="330">
        <v>0</v>
      </c>
      <c r="S276" s="149" t="str">
        <f t="shared" si="120"/>
        <v>TAK</v>
      </c>
      <c r="T276" s="211">
        <v>0</v>
      </c>
      <c r="U276" s="211">
        <v>0</v>
      </c>
      <c r="V276" s="211"/>
      <c r="W276" s="211">
        <v>0</v>
      </c>
    </row>
    <row r="277" spans="1:23" s="63" customFormat="1">
      <c r="A277" s="179"/>
      <c r="B277" s="181"/>
      <c r="C277" s="218">
        <v>4300</v>
      </c>
      <c r="D277" s="219" t="s">
        <v>154</v>
      </c>
      <c r="E277" s="220">
        <f>SUM(F277,N277)</f>
        <v>5000</v>
      </c>
      <c r="F277" s="220">
        <f t="shared" si="121"/>
        <v>5000</v>
      </c>
      <c r="G277" s="248">
        <v>0</v>
      </c>
      <c r="H277" s="248">
        <v>5000</v>
      </c>
      <c r="I277" s="248">
        <v>0</v>
      </c>
      <c r="J277" s="248"/>
      <c r="K277" s="248"/>
      <c r="L277" s="248">
        <v>0</v>
      </c>
      <c r="M277" s="248">
        <v>0</v>
      </c>
      <c r="N277" s="329">
        <v>0</v>
      </c>
      <c r="O277" s="329">
        <v>0</v>
      </c>
      <c r="P277" s="329">
        <v>0</v>
      </c>
      <c r="Q277" s="329">
        <v>0</v>
      </c>
      <c r="R277" s="331">
        <v>0</v>
      </c>
      <c r="S277" s="149" t="str">
        <f t="shared" si="120"/>
        <v>TAK</v>
      </c>
      <c r="T277" s="248">
        <v>0</v>
      </c>
      <c r="U277" s="248">
        <v>0</v>
      </c>
      <c r="V277" s="248"/>
      <c r="W277" s="248">
        <v>0</v>
      </c>
    </row>
    <row r="278" spans="1:23" s="63" customFormat="1">
      <c r="A278" s="179"/>
      <c r="B278" s="71">
        <v>85154</v>
      </c>
      <c r="C278" s="180"/>
      <c r="D278" s="56" t="s">
        <v>198</v>
      </c>
      <c r="E278" s="57">
        <f>SUM(E279:E284)</f>
        <v>60000</v>
      </c>
      <c r="F278" s="57">
        <f t="shared" ref="F278:I278" si="122">SUM(F279:F284)</f>
        <v>60000</v>
      </c>
      <c r="G278" s="57">
        <f t="shared" si="122"/>
        <v>43480</v>
      </c>
      <c r="H278" s="57">
        <f t="shared" si="122"/>
        <v>16520</v>
      </c>
      <c r="I278" s="57">
        <f t="shared" si="122"/>
        <v>0</v>
      </c>
      <c r="J278" s="57">
        <f t="shared" ref="J278:R278" si="123">SUM(J279:J284)</f>
        <v>0</v>
      </c>
      <c r="K278" s="57">
        <f t="shared" si="123"/>
        <v>0</v>
      </c>
      <c r="L278" s="57">
        <f t="shared" si="123"/>
        <v>0</v>
      </c>
      <c r="M278" s="57">
        <f t="shared" si="123"/>
        <v>0</v>
      </c>
      <c r="N278" s="57">
        <f t="shared" si="123"/>
        <v>0</v>
      </c>
      <c r="O278" s="57">
        <f t="shared" si="123"/>
        <v>0</v>
      </c>
      <c r="P278" s="57">
        <f t="shared" si="123"/>
        <v>0</v>
      </c>
      <c r="Q278" s="57">
        <f t="shared" si="123"/>
        <v>0</v>
      </c>
      <c r="R278" s="57">
        <f t="shared" si="123"/>
        <v>0</v>
      </c>
      <c r="S278" s="149" t="str">
        <f t="shared" si="120"/>
        <v>TAK</v>
      </c>
      <c r="T278" s="57">
        <f>SUM(T279:T284)</f>
        <v>0</v>
      </c>
      <c r="U278" s="57">
        <f>SUM(U279:U284)</f>
        <v>0</v>
      </c>
      <c r="V278" s="57"/>
      <c r="W278" s="57">
        <f>SUM(W279:W284)</f>
        <v>0</v>
      </c>
    </row>
    <row r="279" spans="1:23" s="63" customFormat="1">
      <c r="A279" s="179"/>
      <c r="B279" s="181"/>
      <c r="C279" s="43">
        <v>4110</v>
      </c>
      <c r="D279" s="44" t="s">
        <v>161</v>
      </c>
      <c r="E279" s="45">
        <f t="shared" ref="E279:E284" si="124">SUM(F279,N279)</f>
        <v>4300</v>
      </c>
      <c r="F279" s="45">
        <f t="shared" ref="F279:F284" si="125">SUM(G279:M279)</f>
        <v>4300</v>
      </c>
      <c r="G279" s="69">
        <v>4300</v>
      </c>
      <c r="H279" s="45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149" t="str">
        <f t="shared" si="120"/>
        <v>TAK</v>
      </c>
      <c r="T279" s="69">
        <v>0</v>
      </c>
      <c r="U279" s="69">
        <v>0</v>
      </c>
      <c r="V279" s="69"/>
      <c r="W279" s="69">
        <v>0</v>
      </c>
    </row>
    <row r="280" spans="1:23" s="63" customFormat="1">
      <c r="A280" s="179"/>
      <c r="B280" s="181"/>
      <c r="C280" s="46">
        <v>4120</v>
      </c>
      <c r="D280" s="47" t="s">
        <v>162</v>
      </c>
      <c r="E280" s="48">
        <f t="shared" si="124"/>
        <v>100</v>
      </c>
      <c r="F280" s="48">
        <f t="shared" si="125"/>
        <v>100</v>
      </c>
      <c r="G280" s="207">
        <v>100</v>
      </c>
      <c r="H280" s="48">
        <v>0</v>
      </c>
      <c r="I280" s="207">
        <v>0</v>
      </c>
      <c r="J280" s="207">
        <v>0</v>
      </c>
      <c r="K280" s="207">
        <v>0</v>
      </c>
      <c r="L280" s="207">
        <v>0</v>
      </c>
      <c r="M280" s="207">
        <v>0</v>
      </c>
      <c r="N280" s="207">
        <v>0</v>
      </c>
      <c r="O280" s="207">
        <v>0</v>
      </c>
      <c r="P280" s="207">
        <v>0</v>
      </c>
      <c r="Q280" s="207">
        <v>0</v>
      </c>
      <c r="R280" s="207">
        <v>0</v>
      </c>
      <c r="S280" s="149" t="str">
        <f t="shared" si="120"/>
        <v>TAK</v>
      </c>
      <c r="T280" s="207">
        <v>0</v>
      </c>
      <c r="U280" s="207">
        <v>0</v>
      </c>
      <c r="V280" s="207"/>
      <c r="W280" s="207">
        <v>0</v>
      </c>
    </row>
    <row r="281" spans="1:23" s="63" customFormat="1">
      <c r="A281" s="179"/>
      <c r="B281" s="181"/>
      <c r="C281" s="46">
        <v>4170</v>
      </c>
      <c r="D281" s="47" t="s">
        <v>157</v>
      </c>
      <c r="E281" s="48">
        <f t="shared" si="124"/>
        <v>39080</v>
      </c>
      <c r="F281" s="48">
        <f t="shared" si="125"/>
        <v>39080</v>
      </c>
      <c r="G281" s="48">
        <v>39080</v>
      </c>
      <c r="H281" s="207">
        <v>0</v>
      </c>
      <c r="I281" s="207">
        <v>0</v>
      </c>
      <c r="J281" s="207">
        <v>0</v>
      </c>
      <c r="K281" s="207">
        <v>0</v>
      </c>
      <c r="L281" s="207">
        <v>0</v>
      </c>
      <c r="M281" s="207">
        <v>0</v>
      </c>
      <c r="N281" s="207">
        <v>0</v>
      </c>
      <c r="O281" s="207">
        <v>0</v>
      </c>
      <c r="P281" s="207">
        <v>0</v>
      </c>
      <c r="Q281" s="207">
        <v>0</v>
      </c>
      <c r="R281" s="207">
        <v>0</v>
      </c>
      <c r="S281" s="149" t="str">
        <f t="shared" si="120"/>
        <v>TAK</v>
      </c>
      <c r="T281" s="207">
        <v>0</v>
      </c>
      <c r="U281" s="207">
        <v>0</v>
      </c>
      <c r="V281" s="207"/>
      <c r="W281" s="207">
        <v>0</v>
      </c>
    </row>
    <row r="282" spans="1:23" s="63" customFormat="1">
      <c r="A282" s="179"/>
      <c r="B282" s="181"/>
      <c r="C282" s="46">
        <v>4210</v>
      </c>
      <c r="D282" s="47" t="s">
        <v>158</v>
      </c>
      <c r="E282" s="48">
        <f t="shared" si="124"/>
        <v>8720</v>
      </c>
      <c r="F282" s="48">
        <f t="shared" si="125"/>
        <v>8720</v>
      </c>
      <c r="G282" s="207">
        <v>0</v>
      </c>
      <c r="H282" s="207">
        <v>8720</v>
      </c>
      <c r="I282" s="207">
        <v>0</v>
      </c>
      <c r="J282" s="207">
        <v>0</v>
      </c>
      <c r="K282" s="207">
        <v>0</v>
      </c>
      <c r="L282" s="207">
        <v>0</v>
      </c>
      <c r="M282" s="207">
        <v>0</v>
      </c>
      <c r="N282" s="207">
        <v>0</v>
      </c>
      <c r="O282" s="207">
        <v>0</v>
      </c>
      <c r="P282" s="207">
        <v>0</v>
      </c>
      <c r="Q282" s="207">
        <v>0</v>
      </c>
      <c r="R282" s="207">
        <v>0</v>
      </c>
      <c r="S282" s="149" t="str">
        <f t="shared" si="120"/>
        <v>TAK</v>
      </c>
      <c r="T282" s="207">
        <v>0</v>
      </c>
      <c r="U282" s="207">
        <v>0</v>
      </c>
      <c r="V282" s="207"/>
      <c r="W282" s="207">
        <v>0</v>
      </c>
    </row>
    <row r="283" spans="1:23" s="63" customFormat="1">
      <c r="A283" s="179"/>
      <c r="B283" s="181"/>
      <c r="C283" s="46">
        <v>4260</v>
      </c>
      <c r="D283" s="47" t="s">
        <v>165</v>
      </c>
      <c r="E283" s="48">
        <f t="shared" si="124"/>
        <v>2000</v>
      </c>
      <c r="F283" s="48">
        <f t="shared" si="125"/>
        <v>2000</v>
      </c>
      <c r="G283" s="207">
        <v>0</v>
      </c>
      <c r="H283" s="207">
        <v>2000</v>
      </c>
      <c r="I283" s="207">
        <v>0</v>
      </c>
      <c r="J283" s="207">
        <v>0</v>
      </c>
      <c r="K283" s="207">
        <v>0</v>
      </c>
      <c r="L283" s="207">
        <v>0</v>
      </c>
      <c r="M283" s="207">
        <v>0</v>
      </c>
      <c r="N283" s="207">
        <v>0</v>
      </c>
      <c r="O283" s="207">
        <v>0</v>
      </c>
      <c r="P283" s="207">
        <v>0</v>
      </c>
      <c r="Q283" s="207">
        <v>0</v>
      </c>
      <c r="R283" s="207">
        <v>0</v>
      </c>
      <c r="S283" s="149" t="str">
        <f t="shared" si="120"/>
        <v>TAK</v>
      </c>
      <c r="T283" s="207">
        <v>0</v>
      </c>
      <c r="U283" s="207">
        <v>0</v>
      </c>
      <c r="V283" s="207"/>
      <c r="W283" s="207">
        <v>0</v>
      </c>
    </row>
    <row r="284" spans="1:23" s="63" customFormat="1">
      <c r="A284" s="179"/>
      <c r="B284" s="181"/>
      <c r="C284" s="218">
        <v>4300</v>
      </c>
      <c r="D284" s="219" t="s">
        <v>154</v>
      </c>
      <c r="E284" s="220">
        <f t="shared" si="124"/>
        <v>5800</v>
      </c>
      <c r="F284" s="220">
        <f t="shared" si="125"/>
        <v>5800</v>
      </c>
      <c r="G284" s="248">
        <v>0</v>
      </c>
      <c r="H284" s="248">
        <v>5800</v>
      </c>
      <c r="I284" s="248">
        <v>0</v>
      </c>
      <c r="J284" s="248">
        <v>0</v>
      </c>
      <c r="K284" s="248">
        <v>0</v>
      </c>
      <c r="L284" s="248">
        <v>0</v>
      </c>
      <c r="M284" s="248">
        <v>0</v>
      </c>
      <c r="N284" s="248">
        <v>0</v>
      </c>
      <c r="O284" s="248">
        <v>0</v>
      </c>
      <c r="P284" s="248">
        <v>0</v>
      </c>
      <c r="Q284" s="248">
        <v>0</v>
      </c>
      <c r="R284" s="248">
        <v>0</v>
      </c>
      <c r="S284" s="149" t="str">
        <f t="shared" si="120"/>
        <v>TAK</v>
      </c>
      <c r="T284" s="248">
        <v>0</v>
      </c>
      <c r="U284" s="248">
        <v>0</v>
      </c>
      <c r="V284" s="248"/>
      <c r="W284" s="248">
        <v>0</v>
      </c>
    </row>
    <row r="285" spans="1:23" s="63" customFormat="1">
      <c r="A285" s="179"/>
      <c r="B285" s="71">
        <v>85195</v>
      </c>
      <c r="C285" s="180"/>
      <c r="D285" s="56" t="s">
        <v>139</v>
      </c>
      <c r="E285" s="57">
        <f>SUM(E286)</f>
        <v>4000</v>
      </c>
      <c r="F285" s="57">
        <f t="shared" ref="F285:R285" si="126">SUM(F286)</f>
        <v>4000</v>
      </c>
      <c r="G285" s="57">
        <f t="shared" si="126"/>
        <v>0</v>
      </c>
      <c r="H285" s="57">
        <f t="shared" si="126"/>
        <v>4000</v>
      </c>
      <c r="I285" s="57">
        <f t="shared" si="126"/>
        <v>0</v>
      </c>
      <c r="J285" s="57">
        <f t="shared" si="126"/>
        <v>0</v>
      </c>
      <c r="K285" s="57">
        <f t="shared" si="126"/>
        <v>0</v>
      </c>
      <c r="L285" s="57">
        <f t="shared" si="126"/>
        <v>0</v>
      </c>
      <c r="M285" s="57">
        <f t="shared" si="126"/>
        <v>0</v>
      </c>
      <c r="N285" s="57">
        <f t="shared" si="126"/>
        <v>0</v>
      </c>
      <c r="O285" s="57">
        <f t="shared" si="126"/>
        <v>0</v>
      </c>
      <c r="P285" s="57">
        <f t="shared" si="126"/>
        <v>0</v>
      </c>
      <c r="Q285" s="57">
        <f t="shared" si="126"/>
        <v>0</v>
      </c>
      <c r="R285" s="57">
        <f t="shared" si="126"/>
        <v>0</v>
      </c>
      <c r="S285" s="149" t="str">
        <f t="shared" si="120"/>
        <v>TAK</v>
      </c>
      <c r="T285" s="57">
        <f>SUM(T286)</f>
        <v>0</v>
      </c>
      <c r="U285" s="57">
        <f>SUM(U286)</f>
        <v>0</v>
      </c>
      <c r="V285" s="57"/>
      <c r="W285" s="57">
        <f>SUM(W286)</f>
        <v>0</v>
      </c>
    </row>
    <row r="286" spans="1:23" s="63" customFormat="1">
      <c r="A286" s="179"/>
      <c r="B286" s="319"/>
      <c r="C286" s="199">
        <v>4280</v>
      </c>
      <c r="D286" s="56" t="s">
        <v>173</v>
      </c>
      <c r="E286" s="57">
        <f>SUM(F286,N286)</f>
        <v>4000</v>
      </c>
      <c r="F286" s="57">
        <f t="shared" ref="F286" si="127">SUM(G286:M286)</f>
        <v>4000</v>
      </c>
      <c r="G286" s="321">
        <v>0</v>
      </c>
      <c r="H286" s="321">
        <v>4000</v>
      </c>
      <c r="I286" s="321">
        <v>0</v>
      </c>
      <c r="J286" s="321">
        <v>0</v>
      </c>
      <c r="K286" s="321">
        <v>0</v>
      </c>
      <c r="L286" s="321">
        <v>0</v>
      </c>
      <c r="M286" s="321">
        <v>0</v>
      </c>
      <c r="N286" s="321">
        <v>0</v>
      </c>
      <c r="O286" s="321">
        <v>0</v>
      </c>
      <c r="P286" s="321">
        <v>0</v>
      </c>
      <c r="Q286" s="321">
        <v>0</v>
      </c>
      <c r="R286" s="321">
        <v>0</v>
      </c>
      <c r="S286" s="149" t="str">
        <f t="shared" si="120"/>
        <v>TAK</v>
      </c>
      <c r="T286" s="321">
        <v>0</v>
      </c>
      <c r="U286" s="321">
        <v>0</v>
      </c>
      <c r="V286" s="321"/>
      <c r="W286" s="321">
        <v>0</v>
      </c>
    </row>
    <row r="287" spans="1:23" s="63" customFormat="1">
      <c r="A287" s="163">
        <v>852</v>
      </c>
      <c r="B287" s="274"/>
      <c r="C287" s="275"/>
      <c r="D287" s="276" t="s">
        <v>140</v>
      </c>
      <c r="E287" s="313">
        <f>SUM(E288,E291,E300,E304,E310,E312,E314,E330,E337)</f>
        <v>3378285</v>
      </c>
      <c r="F287" s="313">
        <f t="shared" ref="F287:R287" si="128">SUM(F288,F291,F300,F304,F310,F312,F314,F330,F337)</f>
        <v>3378285</v>
      </c>
      <c r="G287" s="313">
        <f t="shared" si="128"/>
        <v>538352</v>
      </c>
      <c r="H287" s="313">
        <f t="shared" si="128"/>
        <v>246833</v>
      </c>
      <c r="I287" s="313">
        <f t="shared" si="128"/>
        <v>0</v>
      </c>
      <c r="J287" s="313">
        <f t="shared" si="128"/>
        <v>2593100</v>
      </c>
      <c r="K287" s="313">
        <f t="shared" si="128"/>
        <v>0</v>
      </c>
      <c r="L287" s="313">
        <f t="shared" si="128"/>
        <v>0</v>
      </c>
      <c r="M287" s="313">
        <f t="shared" si="128"/>
        <v>0</v>
      </c>
      <c r="N287" s="313">
        <f t="shared" si="128"/>
        <v>0</v>
      </c>
      <c r="O287" s="313">
        <f t="shared" si="128"/>
        <v>0</v>
      </c>
      <c r="P287" s="313">
        <f t="shared" si="128"/>
        <v>0</v>
      </c>
      <c r="Q287" s="313">
        <f t="shared" si="128"/>
        <v>0</v>
      </c>
      <c r="R287" s="313">
        <f t="shared" si="128"/>
        <v>0</v>
      </c>
      <c r="S287" s="149" t="str">
        <f t="shared" si="120"/>
        <v>TAK</v>
      </c>
      <c r="T287" s="313">
        <f>SUM(T291,T300,T304,T310,T314,T330,T337)</f>
        <v>6</v>
      </c>
      <c r="U287" s="313">
        <f>SUM(U291,U300,U304,U310,U314,U330,U337)</f>
        <v>7</v>
      </c>
      <c r="V287" s="313"/>
      <c r="W287" s="313">
        <f>SUM(W291,W300,W304,W310,W314,W330,W337)</f>
        <v>9</v>
      </c>
    </row>
    <row r="288" spans="1:23" s="63" customFormat="1">
      <c r="A288" s="179"/>
      <c r="B288" s="281">
        <v>85205</v>
      </c>
      <c r="C288" s="178"/>
      <c r="D288" s="174" t="s">
        <v>315</v>
      </c>
      <c r="E288" s="54">
        <f t="shared" ref="E288:M288" si="129">SUM(E289:E290)</f>
        <v>2000</v>
      </c>
      <c r="F288" s="54">
        <f t="shared" si="129"/>
        <v>2000</v>
      </c>
      <c r="G288" s="54">
        <f t="shared" si="129"/>
        <v>0</v>
      </c>
      <c r="H288" s="54">
        <f t="shared" si="129"/>
        <v>2000</v>
      </c>
      <c r="I288" s="54">
        <f t="shared" si="129"/>
        <v>0</v>
      </c>
      <c r="J288" s="54">
        <f t="shared" si="129"/>
        <v>0</v>
      </c>
      <c r="K288" s="54">
        <f t="shared" si="129"/>
        <v>0</v>
      </c>
      <c r="L288" s="54">
        <f t="shared" si="129"/>
        <v>0</v>
      </c>
      <c r="M288" s="54">
        <f t="shared" si="129"/>
        <v>0</v>
      </c>
      <c r="N288" s="54">
        <f t="shared" ref="N288:W288" si="130">SUM(N289:N290)</f>
        <v>0</v>
      </c>
      <c r="O288" s="54">
        <f t="shared" si="130"/>
        <v>0</v>
      </c>
      <c r="P288" s="54">
        <f t="shared" si="130"/>
        <v>0</v>
      </c>
      <c r="Q288" s="54">
        <f t="shared" si="130"/>
        <v>0</v>
      </c>
      <c r="R288" s="54">
        <f t="shared" si="130"/>
        <v>0</v>
      </c>
      <c r="S288" s="54">
        <f t="shared" si="130"/>
        <v>0</v>
      </c>
      <c r="T288" s="54">
        <f t="shared" si="130"/>
        <v>0</v>
      </c>
      <c r="U288" s="54">
        <f t="shared" si="130"/>
        <v>0</v>
      </c>
      <c r="V288" s="54">
        <f t="shared" si="130"/>
        <v>0</v>
      </c>
      <c r="W288" s="54">
        <f t="shared" si="130"/>
        <v>0</v>
      </c>
    </row>
    <row r="289" spans="1:23" s="63" customFormat="1">
      <c r="A289" s="179"/>
      <c r="B289" s="181"/>
      <c r="C289" s="46">
        <v>4210</v>
      </c>
      <c r="D289" s="47" t="s">
        <v>158</v>
      </c>
      <c r="E289" s="48">
        <f t="shared" ref="E289:E290" si="131">SUM(F289,N289)</f>
        <v>1000</v>
      </c>
      <c r="F289" s="48">
        <f t="shared" ref="F289:F290" si="132">SUM(G289:M289)</f>
        <v>1000</v>
      </c>
      <c r="G289" s="207">
        <v>0</v>
      </c>
      <c r="H289" s="207">
        <v>1000</v>
      </c>
      <c r="I289" s="207">
        <v>0</v>
      </c>
      <c r="J289" s="207"/>
      <c r="K289" s="207"/>
      <c r="L289" s="207">
        <v>0</v>
      </c>
      <c r="M289" s="207">
        <v>0</v>
      </c>
      <c r="N289" s="207">
        <v>0</v>
      </c>
      <c r="O289" s="207">
        <v>0</v>
      </c>
      <c r="P289" s="207">
        <v>0</v>
      </c>
      <c r="Q289" s="207">
        <v>0</v>
      </c>
      <c r="R289" s="207">
        <v>0</v>
      </c>
      <c r="S289" s="207">
        <v>0</v>
      </c>
      <c r="T289" s="207">
        <v>0</v>
      </c>
      <c r="U289" s="207">
        <v>0</v>
      </c>
      <c r="V289" s="207">
        <v>0</v>
      </c>
      <c r="W289" s="207">
        <v>0</v>
      </c>
    </row>
    <row r="290" spans="1:23" s="63" customFormat="1">
      <c r="A290" s="179"/>
      <c r="B290" s="181"/>
      <c r="C290" s="218">
        <v>4300</v>
      </c>
      <c r="D290" s="219" t="s">
        <v>154</v>
      </c>
      <c r="E290" s="220">
        <f t="shared" si="131"/>
        <v>1000</v>
      </c>
      <c r="F290" s="220">
        <f t="shared" si="132"/>
        <v>1000</v>
      </c>
      <c r="G290" s="248">
        <v>0</v>
      </c>
      <c r="H290" s="248">
        <v>1000</v>
      </c>
      <c r="I290" s="248">
        <v>0</v>
      </c>
      <c r="J290" s="248"/>
      <c r="K290" s="248"/>
      <c r="L290" s="248">
        <v>0</v>
      </c>
      <c r="M290" s="248">
        <v>0</v>
      </c>
      <c r="N290" s="248">
        <v>0</v>
      </c>
      <c r="O290" s="248">
        <v>0</v>
      </c>
      <c r="P290" s="248">
        <v>0</v>
      </c>
      <c r="Q290" s="248">
        <v>0</v>
      </c>
      <c r="R290" s="248">
        <v>0</v>
      </c>
      <c r="S290" s="248">
        <v>0</v>
      </c>
      <c r="T290" s="248">
        <v>0</v>
      </c>
      <c r="U290" s="248">
        <v>0</v>
      </c>
      <c r="V290" s="248">
        <v>0</v>
      </c>
      <c r="W290" s="248">
        <v>0</v>
      </c>
    </row>
    <row r="291" spans="1:23" s="63" customFormat="1">
      <c r="A291" s="179"/>
      <c r="B291" s="281">
        <v>85212</v>
      </c>
      <c r="C291" s="178"/>
      <c r="D291" s="531" t="s">
        <v>299</v>
      </c>
      <c r="E291" s="54">
        <f t="shared" ref="E291:K291" si="133">SUM(E294:E299)</f>
        <v>2000000</v>
      </c>
      <c r="F291" s="54">
        <f t="shared" si="133"/>
        <v>2000000</v>
      </c>
      <c r="G291" s="54">
        <f t="shared" si="133"/>
        <v>58536</v>
      </c>
      <c r="H291" s="54">
        <f t="shared" si="133"/>
        <v>31464</v>
      </c>
      <c r="I291" s="54">
        <f t="shared" si="133"/>
        <v>0</v>
      </c>
      <c r="J291" s="54">
        <f t="shared" si="133"/>
        <v>1910000</v>
      </c>
      <c r="K291" s="54">
        <f t="shared" si="133"/>
        <v>0</v>
      </c>
      <c r="L291" s="54">
        <f t="shared" ref="L291:R291" si="134">SUM(L294:L299)</f>
        <v>0</v>
      </c>
      <c r="M291" s="54">
        <f t="shared" si="134"/>
        <v>0</v>
      </c>
      <c r="N291" s="54">
        <f t="shared" si="134"/>
        <v>0</v>
      </c>
      <c r="O291" s="54">
        <f t="shared" si="134"/>
        <v>0</v>
      </c>
      <c r="P291" s="54">
        <f t="shared" si="134"/>
        <v>0</v>
      </c>
      <c r="Q291" s="54">
        <f t="shared" si="134"/>
        <v>0</v>
      </c>
      <c r="R291" s="54">
        <f t="shared" si="134"/>
        <v>0</v>
      </c>
      <c r="S291" s="149" t="str">
        <f t="shared" si="120"/>
        <v>TAK</v>
      </c>
      <c r="T291" s="54">
        <f>SUM(T294:T299)</f>
        <v>0</v>
      </c>
      <c r="U291" s="54">
        <f>SUM(U294:U299)</f>
        <v>0</v>
      </c>
      <c r="V291" s="54"/>
      <c r="W291" s="54">
        <f>SUM(W294:W299)</f>
        <v>0</v>
      </c>
    </row>
    <row r="292" spans="1:23" s="63" customFormat="1">
      <c r="A292" s="179"/>
      <c r="B292" s="181"/>
      <c r="C292" s="182"/>
      <c r="D292" s="532"/>
      <c r="E292" s="283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149" t="str">
        <f t="shared" si="120"/>
        <v>TAK</v>
      </c>
      <c r="T292" s="72"/>
      <c r="U292" s="72"/>
      <c r="V292" s="72"/>
      <c r="W292" s="72"/>
    </row>
    <row r="293" spans="1:23" s="63" customFormat="1">
      <c r="A293" s="179"/>
      <c r="B293" s="332"/>
      <c r="C293" s="333"/>
      <c r="D293" s="533"/>
      <c r="E293" s="334"/>
      <c r="F293" s="335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149" t="str">
        <f t="shared" si="120"/>
        <v>TAK</v>
      </c>
      <c r="T293" s="336"/>
      <c r="U293" s="336"/>
      <c r="V293" s="336"/>
      <c r="W293" s="336"/>
    </row>
    <row r="294" spans="1:23" s="63" customFormat="1">
      <c r="A294" s="179"/>
      <c r="B294" s="181"/>
      <c r="C294" s="284">
        <v>3110</v>
      </c>
      <c r="D294" s="285" t="s">
        <v>199</v>
      </c>
      <c r="E294" s="286">
        <f t="shared" ref="E294:E299" si="135">SUM(F294,N294)</f>
        <v>1910000</v>
      </c>
      <c r="F294" s="286">
        <f t="shared" ref="F294:F299" si="136">SUM(G294:M294)</f>
        <v>1910000</v>
      </c>
      <c r="G294" s="270">
        <v>0</v>
      </c>
      <c r="H294" s="270">
        <v>0</v>
      </c>
      <c r="I294" s="270">
        <v>0</v>
      </c>
      <c r="J294" s="270">
        <v>1910000</v>
      </c>
      <c r="K294" s="270">
        <v>0</v>
      </c>
      <c r="L294" s="270">
        <v>0</v>
      </c>
      <c r="M294" s="270">
        <v>0</v>
      </c>
      <c r="N294" s="270">
        <v>0</v>
      </c>
      <c r="O294" s="270">
        <v>0</v>
      </c>
      <c r="P294" s="270">
        <v>0</v>
      </c>
      <c r="Q294" s="270">
        <v>0</v>
      </c>
      <c r="R294" s="270">
        <v>0</v>
      </c>
      <c r="S294" s="149" t="str">
        <f t="shared" si="120"/>
        <v>TAK</v>
      </c>
      <c r="T294" s="270">
        <v>0</v>
      </c>
      <c r="U294" s="270">
        <v>0</v>
      </c>
      <c r="V294" s="270"/>
      <c r="W294" s="270">
        <v>0</v>
      </c>
    </row>
    <row r="295" spans="1:23" s="63" customFormat="1">
      <c r="A295" s="179"/>
      <c r="B295" s="181"/>
      <c r="C295" s="46">
        <v>4010</v>
      </c>
      <c r="D295" s="47" t="s">
        <v>163</v>
      </c>
      <c r="E295" s="48">
        <f t="shared" si="135"/>
        <v>45080</v>
      </c>
      <c r="F295" s="48">
        <f t="shared" si="136"/>
        <v>45080</v>
      </c>
      <c r="G295" s="48">
        <v>45080</v>
      </c>
      <c r="H295" s="207">
        <v>0</v>
      </c>
      <c r="I295" s="207">
        <v>0</v>
      </c>
      <c r="J295" s="207">
        <v>0</v>
      </c>
      <c r="K295" s="207">
        <v>0</v>
      </c>
      <c r="L295" s="207">
        <v>0</v>
      </c>
      <c r="M295" s="207">
        <v>0</v>
      </c>
      <c r="N295" s="207">
        <v>0</v>
      </c>
      <c r="O295" s="207">
        <v>0</v>
      </c>
      <c r="P295" s="207">
        <v>0</v>
      </c>
      <c r="Q295" s="207">
        <v>0</v>
      </c>
      <c r="R295" s="207">
        <v>0</v>
      </c>
      <c r="S295" s="149" t="str">
        <f t="shared" si="120"/>
        <v>TAK</v>
      </c>
      <c r="T295" s="207">
        <v>0</v>
      </c>
      <c r="U295" s="207">
        <v>0</v>
      </c>
      <c r="V295" s="207"/>
      <c r="W295" s="207">
        <v>0</v>
      </c>
    </row>
    <row r="296" spans="1:23" s="63" customFormat="1">
      <c r="A296" s="179"/>
      <c r="B296" s="181"/>
      <c r="C296" s="46">
        <v>4040</v>
      </c>
      <c r="D296" s="47" t="s">
        <v>164</v>
      </c>
      <c r="E296" s="48">
        <f t="shared" si="135"/>
        <v>4002</v>
      </c>
      <c r="F296" s="48">
        <f t="shared" si="136"/>
        <v>4002</v>
      </c>
      <c r="G296" s="48">
        <v>4002</v>
      </c>
      <c r="H296" s="207">
        <v>0</v>
      </c>
      <c r="I296" s="207">
        <v>0</v>
      </c>
      <c r="J296" s="207">
        <v>0</v>
      </c>
      <c r="K296" s="207">
        <v>0</v>
      </c>
      <c r="L296" s="207">
        <v>0</v>
      </c>
      <c r="M296" s="207">
        <v>0</v>
      </c>
      <c r="N296" s="207">
        <v>0</v>
      </c>
      <c r="O296" s="207">
        <v>0</v>
      </c>
      <c r="P296" s="207">
        <v>0</v>
      </c>
      <c r="Q296" s="207">
        <v>0</v>
      </c>
      <c r="R296" s="207">
        <v>0</v>
      </c>
      <c r="S296" s="149" t="str">
        <f t="shared" si="120"/>
        <v>TAK</v>
      </c>
      <c r="T296" s="207">
        <v>0</v>
      </c>
      <c r="U296" s="207">
        <v>0</v>
      </c>
      <c r="V296" s="207"/>
      <c r="W296" s="207">
        <v>0</v>
      </c>
    </row>
    <row r="297" spans="1:23" s="63" customFormat="1">
      <c r="A297" s="179"/>
      <c r="B297" s="181"/>
      <c r="C297" s="46">
        <v>4110</v>
      </c>
      <c r="D297" s="47" t="s">
        <v>161</v>
      </c>
      <c r="E297" s="48">
        <f t="shared" si="135"/>
        <v>38180</v>
      </c>
      <c r="F297" s="48">
        <f t="shared" si="136"/>
        <v>38180</v>
      </c>
      <c r="G297" s="207">
        <v>8180</v>
      </c>
      <c r="H297" s="207">
        <v>30000</v>
      </c>
      <c r="I297" s="207">
        <v>0</v>
      </c>
      <c r="J297" s="207">
        <v>0</v>
      </c>
      <c r="K297" s="207">
        <v>0</v>
      </c>
      <c r="L297" s="207">
        <v>0</v>
      </c>
      <c r="M297" s="207">
        <v>0</v>
      </c>
      <c r="N297" s="207">
        <v>0</v>
      </c>
      <c r="O297" s="207">
        <v>0</v>
      </c>
      <c r="P297" s="207">
        <v>0</v>
      </c>
      <c r="Q297" s="207">
        <v>0</v>
      </c>
      <c r="R297" s="207">
        <v>0</v>
      </c>
      <c r="S297" s="149" t="str">
        <f t="shared" si="120"/>
        <v>TAK</v>
      </c>
      <c r="T297" s="207">
        <v>0</v>
      </c>
      <c r="U297" s="207">
        <v>0</v>
      </c>
      <c r="V297" s="207"/>
      <c r="W297" s="207">
        <v>0</v>
      </c>
    </row>
    <row r="298" spans="1:23" s="63" customFormat="1">
      <c r="A298" s="179"/>
      <c r="B298" s="181"/>
      <c r="C298" s="46">
        <v>4120</v>
      </c>
      <c r="D298" s="47" t="s">
        <v>162</v>
      </c>
      <c r="E298" s="48">
        <f t="shared" si="135"/>
        <v>1274</v>
      </c>
      <c r="F298" s="48">
        <f t="shared" si="136"/>
        <v>1274</v>
      </c>
      <c r="G298" s="207">
        <v>1274</v>
      </c>
      <c r="H298" s="207">
        <v>0</v>
      </c>
      <c r="I298" s="207">
        <v>0</v>
      </c>
      <c r="J298" s="207">
        <v>0</v>
      </c>
      <c r="K298" s="207">
        <v>0</v>
      </c>
      <c r="L298" s="207">
        <v>0</v>
      </c>
      <c r="M298" s="207">
        <v>0</v>
      </c>
      <c r="N298" s="207">
        <v>0</v>
      </c>
      <c r="O298" s="207">
        <v>0</v>
      </c>
      <c r="P298" s="207">
        <v>0</v>
      </c>
      <c r="Q298" s="207">
        <v>0</v>
      </c>
      <c r="R298" s="207">
        <v>0</v>
      </c>
      <c r="S298" s="149" t="str">
        <f t="shared" si="120"/>
        <v>TAK</v>
      </c>
      <c r="T298" s="207">
        <v>0</v>
      </c>
      <c r="U298" s="207">
        <v>0</v>
      </c>
      <c r="V298" s="207"/>
      <c r="W298" s="207">
        <v>0</v>
      </c>
    </row>
    <row r="299" spans="1:23" s="63" customFormat="1">
      <c r="A299" s="179"/>
      <c r="B299" s="181"/>
      <c r="C299" s="46">
        <v>4440</v>
      </c>
      <c r="D299" s="47" t="s">
        <v>167</v>
      </c>
      <c r="E299" s="48">
        <f t="shared" si="135"/>
        <v>1464</v>
      </c>
      <c r="F299" s="48">
        <f t="shared" si="136"/>
        <v>1464</v>
      </c>
      <c r="G299" s="207">
        <v>0</v>
      </c>
      <c r="H299" s="207">
        <v>1464</v>
      </c>
      <c r="I299" s="207">
        <v>0</v>
      </c>
      <c r="J299" s="207">
        <v>0</v>
      </c>
      <c r="K299" s="207">
        <v>0</v>
      </c>
      <c r="L299" s="207">
        <v>0</v>
      </c>
      <c r="M299" s="207">
        <v>0</v>
      </c>
      <c r="N299" s="207">
        <v>0</v>
      </c>
      <c r="O299" s="207">
        <v>0</v>
      </c>
      <c r="P299" s="207">
        <v>0</v>
      </c>
      <c r="Q299" s="207">
        <v>0</v>
      </c>
      <c r="R299" s="207">
        <v>0</v>
      </c>
      <c r="S299" s="149" t="str">
        <f t="shared" si="120"/>
        <v>TAK</v>
      </c>
      <c r="T299" s="207">
        <v>0</v>
      </c>
      <c r="U299" s="207">
        <v>0</v>
      </c>
      <c r="V299" s="207"/>
      <c r="W299" s="207">
        <v>0</v>
      </c>
    </row>
    <row r="300" spans="1:23" s="63" customFormat="1">
      <c r="A300" s="179"/>
      <c r="B300" s="281">
        <v>85213</v>
      </c>
      <c r="C300" s="337"/>
      <c r="D300" s="531" t="s">
        <v>298</v>
      </c>
      <c r="E300" s="54">
        <f>SUM(E303)</f>
        <v>31000</v>
      </c>
      <c r="F300" s="54">
        <f>SUM(F303)</f>
        <v>31000</v>
      </c>
      <c r="G300" s="54">
        <f t="shared" ref="G300:I300" si="137">SUM(G303)</f>
        <v>31000</v>
      </c>
      <c r="H300" s="54">
        <f t="shared" si="137"/>
        <v>0</v>
      </c>
      <c r="I300" s="54">
        <f t="shared" si="137"/>
        <v>0</v>
      </c>
      <c r="J300" s="54">
        <f t="shared" ref="J300:R300" si="138">SUM(J303)</f>
        <v>0</v>
      </c>
      <c r="K300" s="54">
        <f t="shared" si="138"/>
        <v>0</v>
      </c>
      <c r="L300" s="54">
        <f t="shared" si="138"/>
        <v>0</v>
      </c>
      <c r="M300" s="54">
        <f t="shared" si="138"/>
        <v>0</v>
      </c>
      <c r="N300" s="54">
        <f t="shared" si="138"/>
        <v>0</v>
      </c>
      <c r="O300" s="54">
        <f t="shared" si="138"/>
        <v>0</v>
      </c>
      <c r="P300" s="54">
        <f t="shared" si="138"/>
        <v>0</v>
      </c>
      <c r="Q300" s="54">
        <f t="shared" si="138"/>
        <v>0</v>
      </c>
      <c r="R300" s="54">
        <f t="shared" si="138"/>
        <v>0</v>
      </c>
      <c r="S300" s="149" t="str">
        <f t="shared" si="120"/>
        <v>TAK</v>
      </c>
      <c r="T300" s="54">
        <f>SUM(T303)</f>
        <v>0</v>
      </c>
      <c r="U300" s="54">
        <f>SUM(U303)</f>
        <v>0</v>
      </c>
      <c r="V300" s="54"/>
      <c r="W300" s="54">
        <f>SUM(W303)</f>
        <v>0</v>
      </c>
    </row>
    <row r="301" spans="1:23" s="63" customFormat="1">
      <c r="A301" s="179"/>
      <c r="B301" s="181"/>
      <c r="C301" s="338"/>
      <c r="D301" s="532"/>
      <c r="E301" s="283"/>
      <c r="F301" s="339"/>
      <c r="G301" s="339"/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149" t="str">
        <f t="shared" si="120"/>
        <v>TAK</v>
      </c>
      <c r="T301" s="340"/>
      <c r="U301" s="340"/>
      <c r="V301" s="340"/>
      <c r="W301" s="340"/>
    </row>
    <row r="302" spans="1:23" s="63" customFormat="1" ht="24.75" customHeight="1">
      <c r="A302" s="179"/>
      <c r="B302" s="274"/>
      <c r="C302" s="341"/>
      <c r="D302" s="534"/>
      <c r="E302" s="277"/>
      <c r="F302" s="342"/>
      <c r="G302" s="342"/>
      <c r="H302" s="342"/>
      <c r="I302" s="342"/>
      <c r="J302" s="342"/>
      <c r="K302" s="342"/>
      <c r="L302" s="342"/>
      <c r="M302" s="342"/>
      <c r="N302" s="342"/>
      <c r="O302" s="342"/>
      <c r="P302" s="342"/>
      <c r="Q302" s="342"/>
      <c r="R302" s="342"/>
      <c r="S302" s="149" t="str">
        <f t="shared" si="120"/>
        <v>TAK</v>
      </c>
      <c r="T302" s="343"/>
      <c r="U302" s="343"/>
      <c r="V302" s="343"/>
      <c r="W302" s="343"/>
    </row>
    <row r="303" spans="1:23" s="63" customFormat="1">
      <c r="A303" s="179"/>
      <c r="B303" s="181"/>
      <c r="C303" s="199">
        <v>4130</v>
      </c>
      <c r="D303" s="56" t="s">
        <v>200</v>
      </c>
      <c r="E303" s="57">
        <f>SUM(F303,N303)</f>
        <v>31000</v>
      </c>
      <c r="F303" s="57">
        <f t="shared" ref="F303" si="139">SUM(G303:M303)</f>
        <v>31000</v>
      </c>
      <c r="G303" s="321">
        <v>31000</v>
      </c>
      <c r="H303" s="321">
        <v>0</v>
      </c>
      <c r="I303" s="321">
        <v>0</v>
      </c>
      <c r="J303" s="321">
        <v>0</v>
      </c>
      <c r="K303" s="321">
        <v>0</v>
      </c>
      <c r="L303" s="321">
        <v>0</v>
      </c>
      <c r="M303" s="321">
        <v>0</v>
      </c>
      <c r="N303" s="321">
        <v>0</v>
      </c>
      <c r="O303" s="321">
        <v>0</v>
      </c>
      <c r="P303" s="321">
        <v>0</v>
      </c>
      <c r="Q303" s="321">
        <v>0</v>
      </c>
      <c r="R303" s="321">
        <v>0</v>
      </c>
      <c r="S303" s="149" t="str">
        <f t="shared" si="120"/>
        <v>TAK</v>
      </c>
      <c r="T303" s="321">
        <v>0</v>
      </c>
      <c r="U303" s="321">
        <v>0</v>
      </c>
      <c r="V303" s="321"/>
      <c r="W303" s="321">
        <v>0</v>
      </c>
    </row>
    <row r="304" spans="1:23" s="63" customFormat="1">
      <c r="A304" s="179"/>
      <c r="B304" s="281">
        <v>85214</v>
      </c>
      <c r="C304" s="178"/>
      <c r="D304" s="53" t="s">
        <v>141</v>
      </c>
      <c r="E304" s="54">
        <f>SUM(E306:E309)</f>
        <v>346100</v>
      </c>
      <c r="F304" s="54">
        <f>SUM(F306:F309)</f>
        <v>346100</v>
      </c>
      <c r="G304" s="54">
        <f t="shared" ref="G304:R304" si="140">SUM(G306:G309)</f>
        <v>0</v>
      </c>
      <c r="H304" s="54">
        <f t="shared" si="140"/>
        <v>161100</v>
      </c>
      <c r="I304" s="54">
        <f t="shared" si="140"/>
        <v>0</v>
      </c>
      <c r="J304" s="54">
        <f t="shared" si="140"/>
        <v>185000</v>
      </c>
      <c r="K304" s="54">
        <f t="shared" si="140"/>
        <v>0</v>
      </c>
      <c r="L304" s="54">
        <f t="shared" si="140"/>
        <v>0</v>
      </c>
      <c r="M304" s="54">
        <f t="shared" si="140"/>
        <v>0</v>
      </c>
      <c r="N304" s="54">
        <f t="shared" si="140"/>
        <v>0</v>
      </c>
      <c r="O304" s="54">
        <f t="shared" si="140"/>
        <v>0</v>
      </c>
      <c r="P304" s="54">
        <f t="shared" si="140"/>
        <v>0</v>
      </c>
      <c r="Q304" s="54">
        <f t="shared" si="140"/>
        <v>0</v>
      </c>
      <c r="R304" s="54">
        <f t="shared" si="140"/>
        <v>0</v>
      </c>
      <c r="S304" s="149" t="str">
        <f t="shared" si="120"/>
        <v>TAK</v>
      </c>
      <c r="T304" s="54">
        <f>SUM(T306:T309)</f>
        <v>0</v>
      </c>
      <c r="U304" s="54">
        <f>SUM(U306:U309)</f>
        <v>0</v>
      </c>
      <c r="V304" s="54"/>
      <c r="W304" s="54">
        <f>SUM(W306:W309)</f>
        <v>0</v>
      </c>
    </row>
    <row r="305" spans="1:24" s="63" customFormat="1">
      <c r="A305" s="179"/>
      <c r="B305" s="274"/>
      <c r="C305" s="275"/>
      <c r="D305" s="314" t="s">
        <v>142</v>
      </c>
      <c r="E305" s="277"/>
      <c r="F305" s="315"/>
      <c r="G305" s="315"/>
      <c r="H305" s="315"/>
      <c r="I305" s="315"/>
      <c r="J305" s="315"/>
      <c r="K305" s="315"/>
      <c r="L305" s="315"/>
      <c r="M305" s="315"/>
      <c r="N305" s="316"/>
      <c r="O305" s="280"/>
      <c r="P305" s="280"/>
      <c r="Q305" s="280"/>
      <c r="R305" s="280"/>
      <c r="S305" s="149" t="str">
        <f t="shared" si="120"/>
        <v>TAK</v>
      </c>
      <c r="T305" s="315"/>
      <c r="U305" s="315"/>
      <c r="V305" s="315"/>
      <c r="W305" s="315"/>
    </row>
    <row r="306" spans="1:24" s="63" customFormat="1">
      <c r="A306" s="179"/>
      <c r="B306" s="181"/>
      <c r="C306" s="43">
        <v>3110</v>
      </c>
      <c r="D306" s="44" t="s">
        <v>199</v>
      </c>
      <c r="E306" s="45">
        <f>SUM(F306,N306)</f>
        <v>185000</v>
      </c>
      <c r="F306" s="45">
        <f t="shared" ref="F306:F308" si="141">SUM(G306:M306)</f>
        <v>185000</v>
      </c>
      <c r="G306" s="69">
        <v>0</v>
      </c>
      <c r="H306" s="69">
        <v>0</v>
      </c>
      <c r="I306" s="69">
        <v>0</v>
      </c>
      <c r="J306" s="69">
        <v>185000</v>
      </c>
      <c r="K306" s="69">
        <v>0</v>
      </c>
      <c r="L306" s="69">
        <v>0</v>
      </c>
      <c r="M306" s="69">
        <v>0</v>
      </c>
      <c r="N306" s="146">
        <v>0</v>
      </c>
      <c r="O306" s="146">
        <v>0</v>
      </c>
      <c r="P306" s="146">
        <v>0</v>
      </c>
      <c r="Q306" s="146">
        <v>0</v>
      </c>
      <c r="R306" s="270">
        <v>0</v>
      </c>
      <c r="S306" s="149" t="str">
        <f t="shared" si="120"/>
        <v>TAK</v>
      </c>
      <c r="T306" s="69">
        <v>0</v>
      </c>
      <c r="U306" s="69">
        <v>0</v>
      </c>
      <c r="V306" s="69"/>
      <c r="W306" s="69">
        <v>0</v>
      </c>
      <c r="X306" s="187" t="s">
        <v>378</v>
      </c>
    </row>
    <row r="307" spans="1:24" s="63" customFormat="1">
      <c r="A307" s="179"/>
      <c r="B307" s="181"/>
      <c r="C307" s="46">
        <v>4110</v>
      </c>
      <c r="D307" s="47" t="s">
        <v>161</v>
      </c>
      <c r="E307" s="48">
        <f>SUM(F307,N307)</f>
        <v>1100</v>
      </c>
      <c r="F307" s="48">
        <f t="shared" si="141"/>
        <v>1100</v>
      </c>
      <c r="G307" s="207">
        <v>0</v>
      </c>
      <c r="H307" s="207">
        <v>1100</v>
      </c>
      <c r="I307" s="207">
        <v>0</v>
      </c>
      <c r="J307" s="207">
        <v>0</v>
      </c>
      <c r="K307" s="207">
        <v>0</v>
      </c>
      <c r="L307" s="207">
        <v>0</v>
      </c>
      <c r="M307" s="207">
        <v>0</v>
      </c>
      <c r="N307" s="231">
        <v>0</v>
      </c>
      <c r="O307" s="231">
        <v>0</v>
      </c>
      <c r="P307" s="231">
        <v>0</v>
      </c>
      <c r="Q307" s="231">
        <v>0</v>
      </c>
      <c r="R307" s="207">
        <v>0</v>
      </c>
      <c r="S307" s="149" t="str">
        <f t="shared" si="120"/>
        <v>TAK</v>
      </c>
      <c r="T307" s="207">
        <v>0</v>
      </c>
      <c r="U307" s="207">
        <v>0</v>
      </c>
      <c r="V307" s="207"/>
      <c r="W307" s="207">
        <v>0</v>
      </c>
    </row>
    <row r="308" spans="1:24" s="63" customFormat="1">
      <c r="A308" s="179"/>
      <c r="B308" s="181"/>
      <c r="C308" s="49">
        <v>4330</v>
      </c>
      <c r="D308" s="50" t="s">
        <v>201</v>
      </c>
      <c r="E308" s="51">
        <f>SUM(F308,N308)</f>
        <v>160000</v>
      </c>
      <c r="F308" s="51">
        <f t="shared" si="141"/>
        <v>160000</v>
      </c>
      <c r="G308" s="235">
        <v>0</v>
      </c>
      <c r="H308" s="235">
        <v>160000</v>
      </c>
      <c r="I308" s="235">
        <v>0</v>
      </c>
      <c r="J308" s="235">
        <v>0</v>
      </c>
      <c r="K308" s="235">
        <v>0</v>
      </c>
      <c r="L308" s="235">
        <v>0</v>
      </c>
      <c r="M308" s="235">
        <v>0</v>
      </c>
      <c r="N308" s="246">
        <v>0</v>
      </c>
      <c r="O308" s="246">
        <v>0</v>
      </c>
      <c r="P308" s="246">
        <v>0</v>
      </c>
      <c r="Q308" s="246">
        <v>0</v>
      </c>
      <c r="R308" s="235">
        <v>0</v>
      </c>
      <c r="S308" s="149" t="str">
        <f t="shared" si="120"/>
        <v>TAK</v>
      </c>
      <c r="T308" s="235">
        <v>0</v>
      </c>
      <c r="U308" s="235">
        <v>0</v>
      </c>
      <c r="V308" s="235"/>
      <c r="W308" s="235">
        <v>0</v>
      </c>
    </row>
    <row r="309" spans="1:24" s="63" customFormat="1">
      <c r="A309" s="179"/>
      <c r="B309" s="181"/>
      <c r="C309" s="182"/>
      <c r="D309" s="165" t="s">
        <v>202</v>
      </c>
      <c r="E309" s="283"/>
      <c r="F309" s="72"/>
      <c r="G309" s="72"/>
      <c r="H309" s="72"/>
      <c r="I309" s="72"/>
      <c r="J309" s="72"/>
      <c r="K309" s="72"/>
      <c r="L309" s="72"/>
      <c r="M309" s="72"/>
      <c r="N309" s="148"/>
      <c r="O309" s="148"/>
      <c r="P309" s="148"/>
      <c r="Q309" s="148"/>
      <c r="R309" s="310"/>
      <c r="S309" s="149" t="str">
        <f t="shared" si="120"/>
        <v>TAK</v>
      </c>
      <c r="T309" s="72"/>
      <c r="U309" s="72"/>
      <c r="V309" s="72"/>
      <c r="W309" s="72"/>
    </row>
    <row r="310" spans="1:24" s="63" customFormat="1">
      <c r="A310" s="179"/>
      <c r="B310" s="71">
        <v>85215</v>
      </c>
      <c r="C310" s="180"/>
      <c r="D310" s="56" t="s">
        <v>203</v>
      </c>
      <c r="E310" s="57">
        <f>SUM(E311)</f>
        <v>80000</v>
      </c>
      <c r="F310" s="57">
        <f t="shared" ref="F310:R312" si="142">SUM(F311)</f>
        <v>80000</v>
      </c>
      <c r="G310" s="57">
        <f t="shared" si="142"/>
        <v>0</v>
      </c>
      <c r="H310" s="57">
        <f t="shared" si="142"/>
        <v>0</v>
      </c>
      <c r="I310" s="57">
        <f t="shared" si="142"/>
        <v>0</v>
      </c>
      <c r="J310" s="57">
        <f t="shared" si="142"/>
        <v>80000</v>
      </c>
      <c r="K310" s="57">
        <f t="shared" si="142"/>
        <v>0</v>
      </c>
      <c r="L310" s="57">
        <f t="shared" si="142"/>
        <v>0</v>
      </c>
      <c r="M310" s="57">
        <f t="shared" si="142"/>
        <v>0</v>
      </c>
      <c r="N310" s="145">
        <f t="shared" si="142"/>
        <v>0</v>
      </c>
      <c r="O310" s="145">
        <f t="shared" si="142"/>
        <v>0</v>
      </c>
      <c r="P310" s="145">
        <f t="shared" si="142"/>
        <v>0</v>
      </c>
      <c r="Q310" s="145">
        <f t="shared" si="142"/>
        <v>0</v>
      </c>
      <c r="R310" s="344">
        <f t="shared" si="142"/>
        <v>0</v>
      </c>
      <c r="S310" s="149" t="str">
        <f t="shared" ref="S310:S315" si="143">IF(SUM(N310,F310)=E310,"TAK","NIE")</f>
        <v>TAK</v>
      </c>
      <c r="T310" s="57">
        <f>SUM(T311)</f>
        <v>0</v>
      </c>
      <c r="U310" s="57">
        <f>SUM(U311)</f>
        <v>0</v>
      </c>
      <c r="V310" s="57"/>
      <c r="W310" s="57">
        <f>SUM(W311)</f>
        <v>0</v>
      </c>
    </row>
    <row r="311" spans="1:24" s="63" customFormat="1">
      <c r="A311" s="179"/>
      <c r="B311" s="181"/>
      <c r="C311" s="164">
        <v>3110</v>
      </c>
      <c r="D311" s="165" t="s">
        <v>199</v>
      </c>
      <c r="E311" s="166">
        <f>SUM(F311,N311)</f>
        <v>80000</v>
      </c>
      <c r="F311" s="166">
        <f t="shared" ref="F311" si="144">SUM(G311:M311)</f>
        <v>80000</v>
      </c>
      <c r="G311" s="72">
        <v>0</v>
      </c>
      <c r="H311" s="72">
        <v>0</v>
      </c>
      <c r="I311" s="72">
        <v>0</v>
      </c>
      <c r="J311" s="72">
        <v>80000</v>
      </c>
      <c r="K311" s="72"/>
      <c r="L311" s="72">
        <v>0</v>
      </c>
      <c r="M311" s="72">
        <v>0</v>
      </c>
      <c r="N311" s="148">
        <v>0</v>
      </c>
      <c r="O311" s="148">
        <v>0</v>
      </c>
      <c r="P311" s="148">
        <v>0</v>
      </c>
      <c r="Q311" s="148">
        <v>0</v>
      </c>
      <c r="R311" s="72">
        <v>0</v>
      </c>
      <c r="S311" s="149" t="str">
        <f t="shared" si="143"/>
        <v>TAK</v>
      </c>
      <c r="T311" s="72">
        <v>0</v>
      </c>
      <c r="U311" s="72">
        <v>0</v>
      </c>
      <c r="V311" s="72"/>
      <c r="W311" s="72">
        <v>0</v>
      </c>
      <c r="X311" s="187" t="s">
        <v>374</v>
      </c>
    </row>
    <row r="312" spans="1:24" s="63" customFormat="1">
      <c r="A312" s="179"/>
      <c r="B312" s="71">
        <v>85216</v>
      </c>
      <c r="C312" s="180"/>
      <c r="D312" s="56" t="s">
        <v>278</v>
      </c>
      <c r="E312" s="57">
        <f>SUM(E313)</f>
        <v>231000</v>
      </c>
      <c r="F312" s="57">
        <f t="shared" si="142"/>
        <v>231000</v>
      </c>
      <c r="G312" s="57">
        <f t="shared" si="142"/>
        <v>0</v>
      </c>
      <c r="H312" s="57">
        <f t="shared" si="142"/>
        <v>0</v>
      </c>
      <c r="I312" s="57">
        <f t="shared" si="142"/>
        <v>0</v>
      </c>
      <c r="J312" s="57">
        <f t="shared" si="142"/>
        <v>231000</v>
      </c>
      <c r="K312" s="57">
        <f t="shared" si="142"/>
        <v>0</v>
      </c>
      <c r="L312" s="57">
        <f t="shared" si="142"/>
        <v>0</v>
      </c>
      <c r="M312" s="57">
        <f t="shared" si="142"/>
        <v>0</v>
      </c>
      <c r="N312" s="145">
        <f t="shared" si="142"/>
        <v>0</v>
      </c>
      <c r="O312" s="145">
        <f t="shared" si="142"/>
        <v>0</v>
      </c>
      <c r="P312" s="145">
        <f t="shared" si="142"/>
        <v>0</v>
      </c>
      <c r="Q312" s="145">
        <f t="shared" si="142"/>
        <v>0</v>
      </c>
      <c r="R312" s="345">
        <f t="shared" si="142"/>
        <v>0</v>
      </c>
      <c r="S312" s="149" t="str">
        <f t="shared" si="143"/>
        <v>TAK</v>
      </c>
      <c r="T312" s="57">
        <f>SUM(T313)</f>
        <v>0</v>
      </c>
      <c r="U312" s="57">
        <f>SUM(U313)</f>
        <v>0</v>
      </c>
      <c r="V312" s="57"/>
      <c r="W312" s="57">
        <f>SUM(W313)</f>
        <v>0</v>
      </c>
    </row>
    <row r="313" spans="1:24" s="63" customFormat="1">
      <c r="A313" s="179"/>
      <c r="B313" s="181"/>
      <c r="C313" s="164">
        <v>3110</v>
      </c>
      <c r="D313" s="165" t="s">
        <v>199</v>
      </c>
      <c r="E313" s="166">
        <f>SUM(F313,N313)</f>
        <v>231000</v>
      </c>
      <c r="F313" s="166">
        <f t="shared" ref="F313" si="145">SUM(G313:M313)</f>
        <v>231000</v>
      </c>
      <c r="G313" s="72">
        <v>0</v>
      </c>
      <c r="H313" s="72">
        <v>0</v>
      </c>
      <c r="I313" s="72">
        <v>0</v>
      </c>
      <c r="J313" s="72">
        <v>231000</v>
      </c>
      <c r="K313" s="72"/>
      <c r="L313" s="72">
        <v>0</v>
      </c>
      <c r="M313" s="72">
        <v>0</v>
      </c>
      <c r="N313" s="148">
        <v>0</v>
      </c>
      <c r="O313" s="148">
        <v>0</v>
      </c>
      <c r="P313" s="148">
        <v>0</v>
      </c>
      <c r="Q313" s="148">
        <v>0</v>
      </c>
      <c r="R313" s="72">
        <v>0</v>
      </c>
      <c r="S313" s="245">
        <v>0</v>
      </c>
      <c r="T313" s="148">
        <v>0</v>
      </c>
      <c r="U313" s="148">
        <v>0</v>
      </c>
      <c r="V313" s="148">
        <v>0</v>
      </c>
      <c r="W313" s="148">
        <v>0</v>
      </c>
    </row>
    <row r="314" spans="1:24" s="63" customFormat="1">
      <c r="A314" s="179"/>
      <c r="B314" s="71">
        <v>85219</v>
      </c>
      <c r="C314" s="180"/>
      <c r="D314" s="56" t="s">
        <v>143</v>
      </c>
      <c r="E314" s="57">
        <f t="shared" ref="E314:N314" si="146">SUM(E315:E329)</f>
        <v>358654</v>
      </c>
      <c r="F314" s="57">
        <f t="shared" si="146"/>
        <v>358654</v>
      </c>
      <c r="G314" s="57">
        <f t="shared" si="146"/>
        <v>307715</v>
      </c>
      <c r="H314" s="57">
        <f t="shared" si="146"/>
        <v>49839</v>
      </c>
      <c r="I314" s="57">
        <f t="shared" si="146"/>
        <v>0</v>
      </c>
      <c r="J314" s="57">
        <f t="shared" si="146"/>
        <v>1100</v>
      </c>
      <c r="K314" s="57">
        <f t="shared" si="146"/>
        <v>0</v>
      </c>
      <c r="L314" s="57">
        <f t="shared" si="146"/>
        <v>0</v>
      </c>
      <c r="M314" s="57">
        <f t="shared" si="146"/>
        <v>0</v>
      </c>
      <c r="N314" s="145">
        <f t="shared" si="146"/>
        <v>0</v>
      </c>
      <c r="O314" s="145">
        <f t="shared" ref="O314:R314" si="147">SUM(O315:O329)</f>
        <v>0</v>
      </c>
      <c r="P314" s="145">
        <f t="shared" si="147"/>
        <v>0</v>
      </c>
      <c r="Q314" s="145">
        <f t="shared" si="147"/>
        <v>0</v>
      </c>
      <c r="R314" s="345">
        <f t="shared" si="147"/>
        <v>0</v>
      </c>
      <c r="S314" s="149" t="str">
        <f t="shared" si="143"/>
        <v>TAK</v>
      </c>
      <c r="T314" s="57">
        <f>SUM(T315:T329)</f>
        <v>0</v>
      </c>
      <c r="U314" s="57">
        <f>SUM(U315:U329)</f>
        <v>0</v>
      </c>
      <c r="V314" s="57"/>
      <c r="W314" s="57">
        <f>SUM(W315:W329)</f>
        <v>0</v>
      </c>
    </row>
    <row r="315" spans="1:24" s="63" customFormat="1">
      <c r="A315" s="179"/>
      <c r="B315" s="181"/>
      <c r="C315" s="52">
        <v>3020</v>
      </c>
      <c r="D315" s="53" t="s">
        <v>219</v>
      </c>
      <c r="E315" s="54">
        <f t="shared" ref="E315:E328" si="148">SUM(F315,N315)</f>
        <v>1100</v>
      </c>
      <c r="F315" s="54">
        <f t="shared" ref="F315:F328" si="149">SUM(G315:M315)</f>
        <v>1100</v>
      </c>
      <c r="G315" s="54"/>
      <c r="H315" s="175">
        <v>0</v>
      </c>
      <c r="I315" s="175">
        <v>0</v>
      </c>
      <c r="J315" s="175">
        <v>1100</v>
      </c>
      <c r="K315" s="175">
        <v>0</v>
      </c>
      <c r="L315" s="175">
        <v>0</v>
      </c>
      <c r="M315" s="175">
        <v>0</v>
      </c>
      <c r="N315" s="175">
        <v>0</v>
      </c>
      <c r="O315" s="175">
        <v>0</v>
      </c>
      <c r="P315" s="175">
        <v>0</v>
      </c>
      <c r="Q315" s="175">
        <v>0</v>
      </c>
      <c r="R315" s="175">
        <v>0</v>
      </c>
      <c r="S315" s="149" t="str">
        <f t="shared" si="143"/>
        <v>TAK</v>
      </c>
      <c r="T315" s="175">
        <v>0</v>
      </c>
      <c r="U315" s="175">
        <v>0</v>
      </c>
      <c r="V315" s="175"/>
      <c r="W315" s="175">
        <v>0</v>
      </c>
    </row>
    <row r="316" spans="1:24" s="63" customFormat="1">
      <c r="A316" s="179"/>
      <c r="B316" s="181"/>
      <c r="C316" s="46">
        <v>4010</v>
      </c>
      <c r="D316" s="47" t="s">
        <v>163</v>
      </c>
      <c r="E316" s="48">
        <f t="shared" si="148"/>
        <v>244154</v>
      </c>
      <c r="F316" s="48">
        <f t="shared" si="149"/>
        <v>244154</v>
      </c>
      <c r="G316" s="48">
        <v>244154</v>
      </c>
      <c r="H316" s="207">
        <v>0</v>
      </c>
      <c r="I316" s="207">
        <v>0</v>
      </c>
      <c r="J316" s="207">
        <v>0</v>
      </c>
      <c r="K316" s="207">
        <v>0</v>
      </c>
      <c r="L316" s="207">
        <v>0</v>
      </c>
      <c r="M316" s="207">
        <v>0</v>
      </c>
      <c r="N316" s="207">
        <v>0</v>
      </c>
      <c r="O316" s="207">
        <v>0</v>
      </c>
      <c r="P316" s="207">
        <v>0</v>
      </c>
      <c r="Q316" s="207">
        <v>0</v>
      </c>
      <c r="R316" s="207">
        <v>0</v>
      </c>
      <c r="S316" s="207">
        <v>0</v>
      </c>
      <c r="T316" s="207">
        <v>0</v>
      </c>
      <c r="U316" s="207">
        <v>0</v>
      </c>
      <c r="V316" s="207">
        <v>0</v>
      </c>
      <c r="W316" s="207">
        <v>0</v>
      </c>
    </row>
    <row r="317" spans="1:24" s="63" customFormat="1">
      <c r="A317" s="179"/>
      <c r="B317" s="181"/>
      <c r="C317" s="46">
        <v>4040</v>
      </c>
      <c r="D317" s="47" t="s">
        <v>164</v>
      </c>
      <c r="E317" s="48">
        <f t="shared" si="148"/>
        <v>16618</v>
      </c>
      <c r="F317" s="48">
        <f t="shared" si="149"/>
        <v>16618</v>
      </c>
      <c r="G317" s="48">
        <v>16618</v>
      </c>
      <c r="H317" s="207">
        <v>0</v>
      </c>
      <c r="I317" s="207">
        <v>0</v>
      </c>
      <c r="J317" s="207">
        <v>0</v>
      </c>
      <c r="K317" s="207">
        <v>0</v>
      </c>
      <c r="L317" s="207">
        <v>0</v>
      </c>
      <c r="M317" s="207">
        <v>0</v>
      </c>
      <c r="N317" s="207">
        <v>0</v>
      </c>
      <c r="O317" s="207">
        <v>0</v>
      </c>
      <c r="P317" s="207">
        <v>0</v>
      </c>
      <c r="Q317" s="207">
        <v>0</v>
      </c>
      <c r="R317" s="207">
        <v>0</v>
      </c>
      <c r="S317" s="207">
        <v>0</v>
      </c>
      <c r="T317" s="207">
        <v>0</v>
      </c>
      <c r="U317" s="207">
        <v>0</v>
      </c>
      <c r="V317" s="207">
        <v>0</v>
      </c>
      <c r="W317" s="207">
        <v>0</v>
      </c>
    </row>
    <row r="318" spans="1:24" s="63" customFormat="1">
      <c r="A318" s="179"/>
      <c r="B318" s="181"/>
      <c r="C318" s="46">
        <v>4110</v>
      </c>
      <c r="D318" s="47" t="s">
        <v>161</v>
      </c>
      <c r="E318" s="48">
        <f t="shared" si="148"/>
        <v>40616</v>
      </c>
      <c r="F318" s="48">
        <f t="shared" si="149"/>
        <v>40616</v>
      </c>
      <c r="G318" s="207">
        <v>40616</v>
      </c>
      <c r="H318" s="207">
        <v>0</v>
      </c>
      <c r="I318" s="207">
        <v>0</v>
      </c>
      <c r="J318" s="207">
        <v>0</v>
      </c>
      <c r="K318" s="207">
        <v>0</v>
      </c>
      <c r="L318" s="207">
        <v>0</v>
      </c>
      <c r="M318" s="207">
        <v>0</v>
      </c>
      <c r="N318" s="207">
        <v>0</v>
      </c>
      <c r="O318" s="207">
        <v>0</v>
      </c>
      <c r="P318" s="207">
        <v>0</v>
      </c>
      <c r="Q318" s="207">
        <v>0</v>
      </c>
      <c r="R318" s="207">
        <v>0</v>
      </c>
      <c r="S318" s="207">
        <v>0</v>
      </c>
      <c r="T318" s="207">
        <v>0</v>
      </c>
      <c r="U318" s="207">
        <v>0</v>
      </c>
      <c r="V318" s="207">
        <v>0</v>
      </c>
      <c r="W318" s="207">
        <v>0</v>
      </c>
    </row>
    <row r="319" spans="1:24" s="63" customFormat="1">
      <c r="A319" s="179"/>
      <c r="B319" s="181"/>
      <c r="C319" s="46">
        <v>4120</v>
      </c>
      <c r="D319" s="47" t="s">
        <v>162</v>
      </c>
      <c r="E319" s="48">
        <f t="shared" si="148"/>
        <v>6327</v>
      </c>
      <c r="F319" s="48">
        <f t="shared" si="149"/>
        <v>6327</v>
      </c>
      <c r="G319" s="207">
        <v>6327</v>
      </c>
      <c r="H319" s="207">
        <v>0</v>
      </c>
      <c r="I319" s="207">
        <v>0</v>
      </c>
      <c r="J319" s="207">
        <v>0</v>
      </c>
      <c r="K319" s="207">
        <v>0</v>
      </c>
      <c r="L319" s="207">
        <v>0</v>
      </c>
      <c r="M319" s="207">
        <v>0</v>
      </c>
      <c r="N319" s="207">
        <v>0</v>
      </c>
      <c r="O319" s="207">
        <v>0</v>
      </c>
      <c r="P319" s="207">
        <v>0</v>
      </c>
      <c r="Q319" s="207">
        <v>0</v>
      </c>
      <c r="R319" s="207">
        <v>0</v>
      </c>
      <c r="S319" s="207">
        <v>0</v>
      </c>
      <c r="T319" s="207">
        <v>0</v>
      </c>
      <c r="U319" s="207">
        <v>0</v>
      </c>
      <c r="V319" s="207">
        <v>0</v>
      </c>
      <c r="W319" s="207">
        <v>0</v>
      </c>
    </row>
    <row r="320" spans="1:24" s="63" customFormat="1">
      <c r="A320" s="179"/>
      <c r="B320" s="181"/>
      <c r="C320" s="46">
        <v>4210</v>
      </c>
      <c r="D320" s="47" t="s">
        <v>158</v>
      </c>
      <c r="E320" s="48">
        <f t="shared" si="148"/>
        <v>10000</v>
      </c>
      <c r="F320" s="48">
        <f t="shared" si="149"/>
        <v>10000</v>
      </c>
      <c r="G320" s="207">
        <v>0</v>
      </c>
      <c r="H320" s="207">
        <v>10000</v>
      </c>
      <c r="I320" s="207">
        <v>0</v>
      </c>
      <c r="J320" s="207">
        <v>0</v>
      </c>
      <c r="K320" s="207">
        <v>0</v>
      </c>
      <c r="L320" s="207">
        <v>0</v>
      </c>
      <c r="M320" s="207">
        <v>0</v>
      </c>
      <c r="N320" s="207">
        <v>0</v>
      </c>
      <c r="O320" s="207">
        <v>0</v>
      </c>
      <c r="P320" s="207">
        <v>0</v>
      </c>
      <c r="Q320" s="207">
        <v>0</v>
      </c>
      <c r="R320" s="207">
        <v>0</v>
      </c>
      <c r="S320" s="207">
        <v>0</v>
      </c>
      <c r="T320" s="207">
        <v>0</v>
      </c>
      <c r="U320" s="207">
        <v>0</v>
      </c>
      <c r="V320" s="207">
        <v>0</v>
      </c>
      <c r="W320" s="207">
        <v>0</v>
      </c>
    </row>
    <row r="321" spans="1:23" s="63" customFormat="1">
      <c r="A321" s="179"/>
      <c r="B321" s="181"/>
      <c r="C321" s="46">
        <v>4260</v>
      </c>
      <c r="D321" s="47" t="s">
        <v>165</v>
      </c>
      <c r="E321" s="48">
        <f t="shared" si="148"/>
        <v>300</v>
      </c>
      <c r="F321" s="48">
        <f t="shared" si="149"/>
        <v>300</v>
      </c>
      <c r="G321" s="207">
        <v>0</v>
      </c>
      <c r="H321" s="207">
        <v>300</v>
      </c>
      <c r="I321" s="207">
        <v>0</v>
      </c>
      <c r="J321" s="207">
        <v>0</v>
      </c>
      <c r="K321" s="207">
        <v>0</v>
      </c>
      <c r="L321" s="207">
        <v>0</v>
      </c>
      <c r="M321" s="207">
        <v>0</v>
      </c>
      <c r="N321" s="207">
        <v>0</v>
      </c>
      <c r="O321" s="207">
        <v>0</v>
      </c>
      <c r="P321" s="207">
        <v>0</v>
      </c>
      <c r="Q321" s="207">
        <v>0</v>
      </c>
      <c r="R321" s="207">
        <v>0</v>
      </c>
      <c r="S321" s="207">
        <v>0</v>
      </c>
      <c r="T321" s="207">
        <v>0</v>
      </c>
      <c r="U321" s="207">
        <v>0</v>
      </c>
      <c r="V321" s="207">
        <v>0</v>
      </c>
      <c r="W321" s="207">
        <v>0</v>
      </c>
    </row>
    <row r="322" spans="1:23" s="63" customFormat="1">
      <c r="A322" s="179"/>
      <c r="B322" s="181"/>
      <c r="C322" s="46">
        <v>4270</v>
      </c>
      <c r="D322" s="47" t="s">
        <v>150</v>
      </c>
      <c r="E322" s="48">
        <f t="shared" si="148"/>
        <v>1000</v>
      </c>
      <c r="F322" s="48">
        <f t="shared" si="149"/>
        <v>1000</v>
      </c>
      <c r="G322" s="207">
        <v>0</v>
      </c>
      <c r="H322" s="207">
        <v>1000</v>
      </c>
      <c r="I322" s="207">
        <v>0</v>
      </c>
      <c r="J322" s="207">
        <v>0</v>
      </c>
      <c r="K322" s="207">
        <v>0</v>
      </c>
      <c r="L322" s="207">
        <v>0</v>
      </c>
      <c r="M322" s="207">
        <v>0</v>
      </c>
      <c r="N322" s="207">
        <v>0</v>
      </c>
      <c r="O322" s="207">
        <v>0</v>
      </c>
      <c r="P322" s="207">
        <v>0</v>
      </c>
      <c r="Q322" s="207">
        <v>0</v>
      </c>
      <c r="R322" s="207">
        <v>0</v>
      </c>
      <c r="S322" s="207">
        <v>0</v>
      </c>
      <c r="T322" s="207">
        <v>0</v>
      </c>
      <c r="U322" s="207">
        <v>0</v>
      </c>
      <c r="V322" s="207">
        <v>0</v>
      </c>
      <c r="W322" s="207">
        <v>0</v>
      </c>
    </row>
    <row r="323" spans="1:23" s="63" customFormat="1">
      <c r="A323" s="179"/>
      <c r="B323" s="181"/>
      <c r="C323" s="46">
        <v>4300</v>
      </c>
      <c r="D323" s="47" t="s">
        <v>154</v>
      </c>
      <c r="E323" s="48">
        <f t="shared" si="148"/>
        <v>15000</v>
      </c>
      <c r="F323" s="48">
        <f t="shared" si="149"/>
        <v>15000</v>
      </c>
      <c r="G323" s="207">
        <v>0</v>
      </c>
      <c r="H323" s="207">
        <v>15000</v>
      </c>
      <c r="I323" s="207">
        <v>0</v>
      </c>
      <c r="J323" s="207">
        <v>0</v>
      </c>
      <c r="K323" s="207">
        <v>0</v>
      </c>
      <c r="L323" s="207">
        <v>0</v>
      </c>
      <c r="M323" s="207">
        <v>0</v>
      </c>
      <c r="N323" s="207">
        <v>0</v>
      </c>
      <c r="O323" s="207">
        <v>0</v>
      </c>
      <c r="P323" s="207">
        <v>0</v>
      </c>
      <c r="Q323" s="207">
        <v>0</v>
      </c>
      <c r="R323" s="207">
        <v>0</v>
      </c>
      <c r="S323" s="207">
        <v>0</v>
      </c>
      <c r="T323" s="207">
        <v>0</v>
      </c>
      <c r="U323" s="207">
        <v>0</v>
      </c>
      <c r="V323" s="207">
        <v>0</v>
      </c>
      <c r="W323" s="207">
        <v>0</v>
      </c>
    </row>
    <row r="324" spans="1:23" s="63" customFormat="1">
      <c r="A324" s="179"/>
      <c r="B324" s="181"/>
      <c r="C324" s="46">
        <v>4410</v>
      </c>
      <c r="D324" s="47" t="s">
        <v>172</v>
      </c>
      <c r="E324" s="48">
        <f t="shared" si="148"/>
        <v>700</v>
      </c>
      <c r="F324" s="48">
        <f t="shared" si="149"/>
        <v>700</v>
      </c>
      <c r="G324" s="207">
        <v>0</v>
      </c>
      <c r="H324" s="207">
        <v>700</v>
      </c>
      <c r="I324" s="207">
        <v>0</v>
      </c>
      <c r="J324" s="207">
        <v>0</v>
      </c>
      <c r="K324" s="207">
        <v>0</v>
      </c>
      <c r="L324" s="207">
        <v>0</v>
      </c>
      <c r="M324" s="207">
        <v>0</v>
      </c>
      <c r="N324" s="207">
        <v>0</v>
      </c>
      <c r="O324" s="207">
        <v>0</v>
      </c>
      <c r="P324" s="207">
        <v>0</v>
      </c>
      <c r="Q324" s="207">
        <v>0</v>
      </c>
      <c r="R324" s="207">
        <v>0</v>
      </c>
      <c r="S324" s="207">
        <v>0</v>
      </c>
      <c r="T324" s="207">
        <v>0</v>
      </c>
      <c r="U324" s="207">
        <v>0</v>
      </c>
      <c r="V324" s="207">
        <v>0</v>
      </c>
      <c r="W324" s="207">
        <v>0</v>
      </c>
    </row>
    <row r="325" spans="1:23" s="63" customFormat="1">
      <c r="A325" s="179"/>
      <c r="B325" s="181"/>
      <c r="C325" s="46">
        <v>4420</v>
      </c>
      <c r="D325" s="47" t="s">
        <v>175</v>
      </c>
      <c r="E325" s="48">
        <f t="shared" si="148"/>
        <v>200</v>
      </c>
      <c r="F325" s="48">
        <f t="shared" si="149"/>
        <v>200</v>
      </c>
      <c r="G325" s="207">
        <v>0</v>
      </c>
      <c r="H325" s="207">
        <v>200</v>
      </c>
      <c r="I325" s="207">
        <v>0</v>
      </c>
      <c r="J325" s="207">
        <v>0</v>
      </c>
      <c r="K325" s="207">
        <v>0</v>
      </c>
      <c r="L325" s="207">
        <v>0</v>
      </c>
      <c r="M325" s="207">
        <v>0</v>
      </c>
      <c r="N325" s="207">
        <v>0</v>
      </c>
      <c r="O325" s="207">
        <v>0</v>
      </c>
      <c r="P325" s="207">
        <v>0</v>
      </c>
      <c r="Q325" s="207">
        <v>0</v>
      </c>
      <c r="R325" s="207">
        <v>0</v>
      </c>
      <c r="S325" s="207">
        <v>0</v>
      </c>
      <c r="T325" s="207">
        <v>0</v>
      </c>
      <c r="U325" s="207">
        <v>0</v>
      </c>
      <c r="V325" s="207">
        <v>0</v>
      </c>
      <c r="W325" s="207">
        <v>0</v>
      </c>
    </row>
    <row r="326" spans="1:23" s="63" customFormat="1">
      <c r="A326" s="179"/>
      <c r="B326" s="181"/>
      <c r="C326" s="46">
        <v>4430</v>
      </c>
      <c r="D326" s="47" t="s">
        <v>155</v>
      </c>
      <c r="E326" s="48">
        <f t="shared" si="148"/>
        <v>15000</v>
      </c>
      <c r="F326" s="48">
        <f t="shared" si="149"/>
        <v>15000</v>
      </c>
      <c r="G326" s="207">
        <v>0</v>
      </c>
      <c r="H326" s="207">
        <v>15000</v>
      </c>
      <c r="I326" s="207">
        <v>0</v>
      </c>
      <c r="J326" s="207">
        <v>0</v>
      </c>
      <c r="K326" s="207">
        <v>0</v>
      </c>
      <c r="L326" s="207">
        <v>0</v>
      </c>
      <c r="M326" s="207">
        <v>0</v>
      </c>
      <c r="N326" s="207">
        <v>0</v>
      </c>
      <c r="O326" s="207">
        <v>0</v>
      </c>
      <c r="P326" s="207">
        <v>0</v>
      </c>
      <c r="Q326" s="207">
        <v>0</v>
      </c>
      <c r="R326" s="207">
        <v>0</v>
      </c>
      <c r="S326" s="207"/>
      <c r="T326" s="207"/>
      <c r="U326" s="207"/>
      <c r="V326" s="207"/>
      <c r="W326" s="207"/>
    </row>
    <row r="327" spans="1:23" s="63" customFormat="1">
      <c r="A327" s="179"/>
      <c r="B327" s="181"/>
      <c r="C327" s="46">
        <v>4440</v>
      </c>
      <c r="D327" s="47" t="s">
        <v>167</v>
      </c>
      <c r="E327" s="48">
        <f t="shared" si="148"/>
        <v>5139</v>
      </c>
      <c r="F327" s="48">
        <f t="shared" si="149"/>
        <v>5139</v>
      </c>
      <c r="G327" s="207">
        <v>0</v>
      </c>
      <c r="H327" s="207">
        <v>5139</v>
      </c>
      <c r="I327" s="207">
        <v>0</v>
      </c>
      <c r="J327" s="207">
        <v>0</v>
      </c>
      <c r="K327" s="207">
        <v>0</v>
      </c>
      <c r="L327" s="207">
        <v>0</v>
      </c>
      <c r="M327" s="207">
        <v>0</v>
      </c>
      <c r="N327" s="207">
        <v>0</v>
      </c>
      <c r="O327" s="207">
        <v>0</v>
      </c>
      <c r="P327" s="207">
        <v>0</v>
      </c>
      <c r="Q327" s="207">
        <v>0</v>
      </c>
      <c r="R327" s="207">
        <v>0</v>
      </c>
      <c r="S327" s="207">
        <v>0</v>
      </c>
      <c r="T327" s="207">
        <v>0</v>
      </c>
      <c r="U327" s="207">
        <v>0</v>
      </c>
      <c r="V327" s="207">
        <v>0</v>
      </c>
      <c r="W327" s="207">
        <v>0</v>
      </c>
    </row>
    <row r="328" spans="1:23" s="63" customFormat="1">
      <c r="A328" s="179"/>
      <c r="B328" s="181"/>
      <c r="C328" s="49">
        <v>4700</v>
      </c>
      <c r="D328" s="50" t="s">
        <v>168</v>
      </c>
      <c r="E328" s="51">
        <f t="shared" si="148"/>
        <v>2500</v>
      </c>
      <c r="F328" s="51">
        <f t="shared" si="149"/>
        <v>2500</v>
      </c>
      <c r="G328" s="235">
        <v>0</v>
      </c>
      <c r="H328" s="235">
        <v>2500</v>
      </c>
      <c r="I328" s="235">
        <v>0</v>
      </c>
      <c r="J328" s="235">
        <v>0</v>
      </c>
      <c r="K328" s="235">
        <v>0</v>
      </c>
      <c r="L328" s="235">
        <v>0</v>
      </c>
      <c r="M328" s="235">
        <v>0</v>
      </c>
      <c r="N328" s="235">
        <v>0</v>
      </c>
      <c r="O328" s="235">
        <v>0</v>
      </c>
      <c r="P328" s="235">
        <v>0</v>
      </c>
      <c r="Q328" s="235">
        <v>0</v>
      </c>
      <c r="R328" s="235">
        <v>0</v>
      </c>
      <c r="S328" s="235">
        <v>0</v>
      </c>
      <c r="T328" s="235">
        <v>0</v>
      </c>
      <c r="U328" s="235">
        <v>0</v>
      </c>
      <c r="V328" s="235">
        <v>0</v>
      </c>
      <c r="W328" s="235">
        <v>0</v>
      </c>
    </row>
    <row r="329" spans="1:23" s="63" customFormat="1">
      <c r="A329" s="179"/>
      <c r="B329" s="181"/>
      <c r="C329" s="251"/>
      <c r="D329" s="252" t="s">
        <v>169</v>
      </c>
      <c r="E329" s="295"/>
      <c r="F329" s="29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</row>
    <row r="330" spans="1:23" s="63" customFormat="1">
      <c r="A330" s="179"/>
      <c r="B330" s="71">
        <v>85228</v>
      </c>
      <c r="C330" s="180"/>
      <c r="D330" s="56" t="s">
        <v>204</v>
      </c>
      <c r="E330" s="57">
        <f>SUM(E331:E336)</f>
        <v>143531</v>
      </c>
      <c r="F330" s="57">
        <f t="shared" ref="F330:R330" si="150">SUM(F331:F336)</f>
        <v>143531</v>
      </c>
      <c r="G330" s="57">
        <f t="shared" si="150"/>
        <v>141101</v>
      </c>
      <c r="H330" s="57">
        <f t="shared" si="150"/>
        <v>2430</v>
      </c>
      <c r="I330" s="57">
        <f t="shared" si="150"/>
        <v>0</v>
      </c>
      <c r="J330" s="57">
        <f t="shared" si="150"/>
        <v>0</v>
      </c>
      <c r="K330" s="57">
        <f t="shared" si="150"/>
        <v>0</v>
      </c>
      <c r="L330" s="57">
        <f t="shared" si="150"/>
        <v>0</v>
      </c>
      <c r="M330" s="57">
        <f t="shared" si="150"/>
        <v>0</v>
      </c>
      <c r="N330" s="145">
        <f t="shared" si="150"/>
        <v>0</v>
      </c>
      <c r="O330" s="346">
        <f t="shared" si="150"/>
        <v>0</v>
      </c>
      <c r="P330" s="346">
        <f t="shared" si="150"/>
        <v>0</v>
      </c>
      <c r="Q330" s="346">
        <f t="shared" si="150"/>
        <v>0</v>
      </c>
      <c r="R330" s="346">
        <f t="shared" si="150"/>
        <v>0</v>
      </c>
      <c r="S330" s="159">
        <f>SUM(S331:S336)</f>
        <v>0</v>
      </c>
      <c r="T330" s="57">
        <f>SUM(T331:T336)</f>
        <v>0</v>
      </c>
      <c r="U330" s="57">
        <f>SUM(U331:U336)</f>
        <v>0</v>
      </c>
      <c r="V330" s="57">
        <f>SUM(V331:V336)</f>
        <v>0</v>
      </c>
      <c r="W330" s="57">
        <f>SUM(W331:W336)</f>
        <v>0</v>
      </c>
    </row>
    <row r="331" spans="1:23" s="63" customFormat="1">
      <c r="A331" s="179"/>
      <c r="B331" s="181"/>
      <c r="C331" s="43">
        <v>4010</v>
      </c>
      <c r="D331" s="44" t="s">
        <v>163</v>
      </c>
      <c r="E331" s="45">
        <f t="shared" ref="E331:E336" si="151">SUM(F331,N331)</f>
        <v>45765</v>
      </c>
      <c r="F331" s="45">
        <f t="shared" ref="F331:F336" si="152">SUM(G331:M331)</f>
        <v>45765</v>
      </c>
      <c r="G331" s="45">
        <v>45765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146">
        <v>0</v>
      </c>
      <c r="O331" s="146">
        <v>0</v>
      </c>
      <c r="P331" s="287">
        <v>0</v>
      </c>
      <c r="Q331" s="287">
        <v>0</v>
      </c>
      <c r="R331" s="270">
        <v>0</v>
      </c>
      <c r="S331" s="149" t="str">
        <f t="shared" ref="S331:S336" si="153">IF(SUM(N331,F331)=E331,"TAK","NIE")</f>
        <v>TAK</v>
      </c>
      <c r="T331" s="69">
        <v>0</v>
      </c>
      <c r="U331" s="69">
        <v>0</v>
      </c>
      <c r="V331" s="69"/>
      <c r="W331" s="69">
        <v>0</v>
      </c>
    </row>
    <row r="332" spans="1:23" s="63" customFormat="1">
      <c r="A332" s="179"/>
      <c r="B332" s="181"/>
      <c r="C332" s="46">
        <v>4040</v>
      </c>
      <c r="D332" s="47" t="s">
        <v>164</v>
      </c>
      <c r="E332" s="48">
        <f t="shared" si="151"/>
        <v>2770</v>
      </c>
      <c r="F332" s="48">
        <f t="shared" si="152"/>
        <v>2770</v>
      </c>
      <c r="G332" s="48">
        <v>2770</v>
      </c>
      <c r="H332" s="207">
        <v>0</v>
      </c>
      <c r="I332" s="207">
        <v>0</v>
      </c>
      <c r="J332" s="207">
        <v>0</v>
      </c>
      <c r="K332" s="207">
        <v>0</v>
      </c>
      <c r="L332" s="207">
        <v>0</v>
      </c>
      <c r="M332" s="207">
        <v>0</v>
      </c>
      <c r="N332" s="231">
        <v>0</v>
      </c>
      <c r="O332" s="231">
        <v>0</v>
      </c>
      <c r="P332" s="231">
        <v>0</v>
      </c>
      <c r="Q332" s="231">
        <v>0</v>
      </c>
      <c r="R332" s="207">
        <v>0</v>
      </c>
      <c r="S332" s="149" t="str">
        <f t="shared" si="153"/>
        <v>TAK</v>
      </c>
      <c r="T332" s="207">
        <v>0</v>
      </c>
      <c r="U332" s="207">
        <v>0</v>
      </c>
      <c r="V332" s="207"/>
      <c r="W332" s="207">
        <v>0</v>
      </c>
    </row>
    <row r="333" spans="1:23" s="63" customFormat="1">
      <c r="A333" s="179"/>
      <c r="B333" s="181"/>
      <c r="C333" s="46">
        <v>4110</v>
      </c>
      <c r="D333" s="47" t="s">
        <v>161</v>
      </c>
      <c r="E333" s="48">
        <f t="shared" si="151"/>
        <v>19017</v>
      </c>
      <c r="F333" s="48">
        <f t="shared" si="152"/>
        <v>19017</v>
      </c>
      <c r="G333" s="207">
        <v>19017</v>
      </c>
      <c r="H333" s="207">
        <v>0</v>
      </c>
      <c r="I333" s="207">
        <v>0</v>
      </c>
      <c r="J333" s="207">
        <v>0</v>
      </c>
      <c r="K333" s="207">
        <v>0</v>
      </c>
      <c r="L333" s="207">
        <v>0</v>
      </c>
      <c r="M333" s="207">
        <v>0</v>
      </c>
      <c r="N333" s="231">
        <v>0</v>
      </c>
      <c r="O333" s="231">
        <v>0</v>
      </c>
      <c r="P333" s="231">
        <v>0</v>
      </c>
      <c r="Q333" s="231">
        <v>0</v>
      </c>
      <c r="R333" s="207">
        <v>0</v>
      </c>
      <c r="S333" s="149" t="str">
        <f t="shared" si="153"/>
        <v>TAK</v>
      </c>
      <c r="T333" s="207">
        <v>0</v>
      </c>
      <c r="U333" s="207">
        <v>0</v>
      </c>
      <c r="V333" s="207"/>
      <c r="W333" s="207">
        <v>0</v>
      </c>
    </row>
    <row r="334" spans="1:23" s="63" customFormat="1">
      <c r="A334" s="179"/>
      <c r="B334" s="181"/>
      <c r="C334" s="46">
        <v>4120</v>
      </c>
      <c r="D334" s="47" t="s">
        <v>162</v>
      </c>
      <c r="E334" s="48">
        <f t="shared" si="151"/>
        <v>1189</v>
      </c>
      <c r="F334" s="48">
        <f t="shared" si="152"/>
        <v>1189</v>
      </c>
      <c r="G334" s="207">
        <v>1189</v>
      </c>
      <c r="H334" s="207">
        <v>0</v>
      </c>
      <c r="I334" s="207">
        <v>0</v>
      </c>
      <c r="J334" s="207">
        <v>0</v>
      </c>
      <c r="K334" s="207">
        <v>0</v>
      </c>
      <c r="L334" s="207">
        <v>0</v>
      </c>
      <c r="M334" s="207">
        <v>0</v>
      </c>
      <c r="N334" s="231">
        <v>0</v>
      </c>
      <c r="O334" s="231">
        <v>0</v>
      </c>
      <c r="P334" s="231">
        <v>0</v>
      </c>
      <c r="Q334" s="231">
        <v>0</v>
      </c>
      <c r="R334" s="207">
        <v>0</v>
      </c>
      <c r="S334" s="149" t="str">
        <f t="shared" si="153"/>
        <v>TAK</v>
      </c>
      <c r="T334" s="207">
        <v>0</v>
      </c>
      <c r="U334" s="207">
        <v>0</v>
      </c>
      <c r="V334" s="207"/>
      <c r="W334" s="207">
        <v>0</v>
      </c>
    </row>
    <row r="335" spans="1:23" s="63" customFormat="1">
      <c r="A335" s="179"/>
      <c r="B335" s="181"/>
      <c r="C335" s="46">
        <v>4170</v>
      </c>
      <c r="D335" s="47" t="s">
        <v>157</v>
      </c>
      <c r="E335" s="48">
        <f t="shared" si="151"/>
        <v>72360</v>
      </c>
      <c r="F335" s="48">
        <f t="shared" si="152"/>
        <v>72360</v>
      </c>
      <c r="G335" s="48">
        <v>72360</v>
      </c>
      <c r="H335" s="207">
        <v>0</v>
      </c>
      <c r="I335" s="207">
        <v>0</v>
      </c>
      <c r="J335" s="207">
        <v>0</v>
      </c>
      <c r="K335" s="207">
        <v>0</v>
      </c>
      <c r="L335" s="207">
        <v>0</v>
      </c>
      <c r="M335" s="207">
        <v>0</v>
      </c>
      <c r="N335" s="231">
        <v>0</v>
      </c>
      <c r="O335" s="231">
        <v>0</v>
      </c>
      <c r="P335" s="231">
        <v>0</v>
      </c>
      <c r="Q335" s="231">
        <v>0</v>
      </c>
      <c r="R335" s="207">
        <v>0</v>
      </c>
      <c r="S335" s="149" t="str">
        <f t="shared" si="153"/>
        <v>TAK</v>
      </c>
      <c r="T335" s="207">
        <v>0</v>
      </c>
      <c r="U335" s="207">
        <v>0</v>
      </c>
      <c r="V335" s="207"/>
      <c r="W335" s="207">
        <v>0</v>
      </c>
    </row>
    <row r="336" spans="1:23" s="63" customFormat="1">
      <c r="A336" s="179"/>
      <c r="B336" s="181"/>
      <c r="C336" s="218">
        <v>4440</v>
      </c>
      <c r="D336" s="219" t="s">
        <v>167</v>
      </c>
      <c r="E336" s="220">
        <f t="shared" si="151"/>
        <v>2430</v>
      </c>
      <c r="F336" s="220">
        <f t="shared" si="152"/>
        <v>2430</v>
      </c>
      <c r="G336" s="248">
        <v>0</v>
      </c>
      <c r="H336" s="248">
        <v>2430</v>
      </c>
      <c r="I336" s="248">
        <v>0</v>
      </c>
      <c r="J336" s="248">
        <v>0</v>
      </c>
      <c r="K336" s="248">
        <v>0</v>
      </c>
      <c r="L336" s="248">
        <v>0</v>
      </c>
      <c r="M336" s="248">
        <v>0</v>
      </c>
      <c r="N336" s="329">
        <v>0</v>
      </c>
      <c r="O336" s="329">
        <v>0</v>
      </c>
      <c r="P336" s="292">
        <v>0</v>
      </c>
      <c r="Q336" s="292">
        <v>0</v>
      </c>
      <c r="R336" s="291">
        <v>0</v>
      </c>
      <c r="S336" s="149" t="str">
        <f t="shared" si="153"/>
        <v>TAK</v>
      </c>
      <c r="T336" s="248">
        <v>0</v>
      </c>
      <c r="U336" s="248">
        <v>0</v>
      </c>
      <c r="V336" s="248"/>
      <c r="W336" s="248">
        <v>0</v>
      </c>
    </row>
    <row r="337" spans="1:23" s="63" customFormat="1">
      <c r="A337" s="179"/>
      <c r="B337" s="71">
        <v>85295</v>
      </c>
      <c r="C337" s="180"/>
      <c r="D337" s="56" t="s">
        <v>139</v>
      </c>
      <c r="E337" s="57">
        <f>SUM(E338)</f>
        <v>186000</v>
      </c>
      <c r="F337" s="57">
        <f t="shared" ref="F337:W337" si="154">SUM(F338)</f>
        <v>186000</v>
      </c>
      <c r="G337" s="57">
        <f t="shared" si="154"/>
        <v>0</v>
      </c>
      <c r="H337" s="57">
        <f t="shared" si="154"/>
        <v>0</v>
      </c>
      <c r="I337" s="57">
        <f t="shared" si="154"/>
        <v>0</v>
      </c>
      <c r="J337" s="57">
        <f t="shared" si="154"/>
        <v>186000</v>
      </c>
      <c r="K337" s="57">
        <f t="shared" si="154"/>
        <v>0</v>
      </c>
      <c r="L337" s="57">
        <f t="shared" si="154"/>
        <v>0</v>
      </c>
      <c r="M337" s="57">
        <f t="shared" si="154"/>
        <v>0</v>
      </c>
      <c r="N337" s="145">
        <f t="shared" si="154"/>
        <v>0</v>
      </c>
      <c r="O337" s="145">
        <f t="shared" si="154"/>
        <v>0</v>
      </c>
      <c r="P337" s="145">
        <f t="shared" si="154"/>
        <v>0</v>
      </c>
      <c r="Q337" s="145">
        <f t="shared" si="154"/>
        <v>0</v>
      </c>
      <c r="R337" s="344">
        <f t="shared" si="154"/>
        <v>0</v>
      </c>
      <c r="S337" s="347">
        <f t="shared" si="154"/>
        <v>5</v>
      </c>
      <c r="T337" s="145">
        <f t="shared" si="154"/>
        <v>6</v>
      </c>
      <c r="U337" s="145">
        <f t="shared" si="154"/>
        <v>7</v>
      </c>
      <c r="V337" s="145">
        <f t="shared" si="154"/>
        <v>8</v>
      </c>
      <c r="W337" s="145">
        <f t="shared" si="154"/>
        <v>9</v>
      </c>
    </row>
    <row r="338" spans="1:23" s="63" customFormat="1">
      <c r="A338" s="179"/>
      <c r="B338" s="181"/>
      <c r="C338" s="348">
        <v>3110</v>
      </c>
      <c r="D338" s="314" t="s">
        <v>199</v>
      </c>
      <c r="E338" s="266">
        <f>SUM(F338,N338)</f>
        <v>186000</v>
      </c>
      <c r="F338" s="266">
        <f t="shared" ref="F338" si="155">SUM(G338:M338)</f>
        <v>186000</v>
      </c>
      <c r="G338" s="321">
        <v>0</v>
      </c>
      <c r="H338" s="321">
        <v>0</v>
      </c>
      <c r="I338" s="321"/>
      <c r="J338" s="321">
        <v>186000</v>
      </c>
      <c r="K338" s="321"/>
      <c r="L338" s="321">
        <v>0</v>
      </c>
      <c r="M338" s="321">
        <v>0</v>
      </c>
      <c r="N338" s="322">
        <v>0</v>
      </c>
      <c r="O338" s="322">
        <v>0</v>
      </c>
      <c r="P338" s="322">
        <v>0</v>
      </c>
      <c r="Q338" s="322">
        <v>0</v>
      </c>
      <c r="R338" s="321">
        <v>0</v>
      </c>
      <c r="S338" s="349">
        <v>5</v>
      </c>
      <c r="T338" s="322">
        <v>6</v>
      </c>
      <c r="U338" s="322">
        <v>7</v>
      </c>
      <c r="V338" s="322">
        <v>8</v>
      </c>
      <c r="W338" s="322">
        <v>9</v>
      </c>
    </row>
    <row r="339" spans="1:23" s="63" customFormat="1">
      <c r="A339" s="160">
        <v>853</v>
      </c>
      <c r="B339" s="177"/>
      <c r="C339" s="178"/>
      <c r="D339" s="156" t="s">
        <v>145</v>
      </c>
      <c r="E339" s="68">
        <f>SUM(E340)</f>
        <v>12400</v>
      </c>
      <c r="F339" s="68">
        <f t="shared" ref="F339:W339" si="156">SUM(F340)</f>
        <v>12400</v>
      </c>
      <c r="G339" s="68">
        <f t="shared" si="156"/>
        <v>0</v>
      </c>
      <c r="H339" s="68">
        <f t="shared" si="156"/>
        <v>12400</v>
      </c>
      <c r="I339" s="68">
        <f t="shared" si="156"/>
        <v>0</v>
      </c>
      <c r="J339" s="68"/>
      <c r="K339" s="68"/>
      <c r="L339" s="68">
        <f t="shared" si="156"/>
        <v>0</v>
      </c>
      <c r="M339" s="68">
        <f t="shared" si="156"/>
        <v>0</v>
      </c>
      <c r="N339" s="144">
        <f t="shared" si="156"/>
        <v>0</v>
      </c>
      <c r="O339" s="144">
        <f t="shared" si="156"/>
        <v>0</v>
      </c>
      <c r="P339" s="144">
        <f t="shared" si="156"/>
        <v>0</v>
      </c>
      <c r="Q339" s="144">
        <f t="shared" si="156"/>
        <v>0</v>
      </c>
      <c r="R339" s="350">
        <f t="shared" si="156"/>
        <v>0</v>
      </c>
      <c r="S339" s="351">
        <f t="shared" si="156"/>
        <v>0</v>
      </c>
      <c r="T339" s="144">
        <f t="shared" si="156"/>
        <v>0</v>
      </c>
      <c r="U339" s="144">
        <f t="shared" si="156"/>
        <v>0</v>
      </c>
      <c r="V339" s="144">
        <f t="shared" si="156"/>
        <v>0</v>
      </c>
      <c r="W339" s="144">
        <f t="shared" si="156"/>
        <v>0</v>
      </c>
    </row>
    <row r="340" spans="1:23" s="63" customFormat="1">
      <c r="A340" s="179"/>
      <c r="B340" s="71">
        <v>85395</v>
      </c>
      <c r="C340" s="180"/>
      <c r="D340" s="56" t="s">
        <v>139</v>
      </c>
      <c r="E340" s="57">
        <f t="shared" ref="E340:W340" si="157">SUM(E341:E346)</f>
        <v>12400</v>
      </c>
      <c r="F340" s="57">
        <f t="shared" si="157"/>
        <v>12400</v>
      </c>
      <c r="G340" s="57">
        <f t="shared" si="157"/>
        <v>0</v>
      </c>
      <c r="H340" s="57">
        <f t="shared" si="157"/>
        <v>12400</v>
      </c>
      <c r="I340" s="57">
        <f t="shared" si="157"/>
        <v>0</v>
      </c>
      <c r="J340" s="57">
        <f t="shared" si="157"/>
        <v>0</v>
      </c>
      <c r="K340" s="57">
        <f t="shared" si="157"/>
        <v>0</v>
      </c>
      <c r="L340" s="57">
        <f t="shared" si="157"/>
        <v>0</v>
      </c>
      <c r="M340" s="57">
        <f t="shared" si="157"/>
        <v>0</v>
      </c>
      <c r="N340" s="145">
        <f t="shared" si="157"/>
        <v>0</v>
      </c>
      <c r="O340" s="145">
        <f t="shared" si="157"/>
        <v>0</v>
      </c>
      <c r="P340" s="145">
        <f t="shared" si="157"/>
        <v>0</v>
      </c>
      <c r="Q340" s="145">
        <f t="shared" si="157"/>
        <v>0</v>
      </c>
      <c r="R340" s="352">
        <f t="shared" si="157"/>
        <v>0</v>
      </c>
      <c r="S340" s="347">
        <f t="shared" si="157"/>
        <v>0</v>
      </c>
      <c r="T340" s="145">
        <f t="shared" si="157"/>
        <v>0</v>
      </c>
      <c r="U340" s="145">
        <f t="shared" si="157"/>
        <v>0</v>
      </c>
      <c r="V340" s="145">
        <f t="shared" si="157"/>
        <v>0</v>
      </c>
      <c r="W340" s="145">
        <f t="shared" si="157"/>
        <v>0</v>
      </c>
    </row>
    <row r="341" spans="1:23" s="63" customFormat="1">
      <c r="A341" s="179"/>
      <c r="B341" s="181"/>
      <c r="C341" s="46">
        <v>4210</v>
      </c>
      <c r="D341" s="47" t="s">
        <v>158</v>
      </c>
      <c r="E341" s="48">
        <f t="shared" ref="E341:E346" si="158">SUM(F341,N341)</f>
        <v>500</v>
      </c>
      <c r="F341" s="48">
        <f t="shared" ref="F341:F346" si="159">SUM(G341:M341)</f>
        <v>500</v>
      </c>
      <c r="G341" s="207">
        <v>0</v>
      </c>
      <c r="H341" s="207">
        <v>500</v>
      </c>
      <c r="I341" s="207">
        <v>0</v>
      </c>
      <c r="J341" s="207">
        <v>0</v>
      </c>
      <c r="K341" s="207">
        <v>0</v>
      </c>
      <c r="L341" s="207">
        <v>0</v>
      </c>
      <c r="M341" s="207">
        <v>0</v>
      </c>
      <c r="N341" s="231">
        <v>0</v>
      </c>
      <c r="O341" s="231">
        <v>0</v>
      </c>
      <c r="P341" s="231">
        <v>0</v>
      </c>
      <c r="Q341" s="231">
        <v>0</v>
      </c>
      <c r="R341" s="270">
        <v>0</v>
      </c>
      <c r="S341" s="149" t="str">
        <f t="shared" ref="S341:S348" si="160">IF(SUM(N341,F341)=E341,"TAK","NIE")</f>
        <v>TAK</v>
      </c>
      <c r="T341" s="207">
        <v>0</v>
      </c>
      <c r="U341" s="207">
        <v>0</v>
      </c>
      <c r="V341" s="207"/>
      <c r="W341" s="207">
        <v>0</v>
      </c>
    </row>
    <row r="342" spans="1:23" s="63" customFormat="1">
      <c r="A342" s="179"/>
      <c r="B342" s="181"/>
      <c r="C342" s="46">
        <v>4260</v>
      </c>
      <c r="D342" s="47" t="s">
        <v>165</v>
      </c>
      <c r="E342" s="48">
        <f t="shared" si="158"/>
        <v>3800</v>
      </c>
      <c r="F342" s="48">
        <f t="shared" si="159"/>
        <v>3800</v>
      </c>
      <c r="G342" s="207">
        <v>0</v>
      </c>
      <c r="H342" s="207">
        <v>3800</v>
      </c>
      <c r="I342" s="207">
        <v>0</v>
      </c>
      <c r="J342" s="207">
        <v>0</v>
      </c>
      <c r="K342" s="207">
        <v>0</v>
      </c>
      <c r="L342" s="207">
        <v>0</v>
      </c>
      <c r="M342" s="207">
        <v>0</v>
      </c>
      <c r="N342" s="231">
        <v>0</v>
      </c>
      <c r="O342" s="231">
        <v>0</v>
      </c>
      <c r="P342" s="231">
        <v>0</v>
      </c>
      <c r="Q342" s="231">
        <v>0</v>
      </c>
      <c r="R342" s="207">
        <v>0</v>
      </c>
      <c r="S342" s="149" t="str">
        <f t="shared" si="160"/>
        <v>TAK</v>
      </c>
      <c r="T342" s="207">
        <v>0</v>
      </c>
      <c r="U342" s="207">
        <v>0</v>
      </c>
      <c r="V342" s="207"/>
      <c r="W342" s="207">
        <v>0</v>
      </c>
    </row>
    <row r="343" spans="1:23" s="63" customFormat="1">
      <c r="A343" s="179"/>
      <c r="B343" s="181"/>
      <c r="C343" s="46">
        <v>4270</v>
      </c>
      <c r="D343" s="47" t="s">
        <v>150</v>
      </c>
      <c r="E343" s="48">
        <f t="shared" si="158"/>
        <v>3300</v>
      </c>
      <c r="F343" s="48">
        <f t="shared" si="159"/>
        <v>3300</v>
      </c>
      <c r="G343" s="207">
        <v>0</v>
      </c>
      <c r="H343" s="207">
        <v>3300</v>
      </c>
      <c r="I343" s="207">
        <v>0</v>
      </c>
      <c r="J343" s="207">
        <v>0</v>
      </c>
      <c r="K343" s="207">
        <v>0</v>
      </c>
      <c r="L343" s="207">
        <v>0</v>
      </c>
      <c r="M343" s="207">
        <v>0</v>
      </c>
      <c r="N343" s="231">
        <v>0</v>
      </c>
      <c r="O343" s="231">
        <v>0</v>
      </c>
      <c r="P343" s="231">
        <v>0</v>
      </c>
      <c r="Q343" s="231">
        <v>0</v>
      </c>
      <c r="R343" s="207">
        <v>0</v>
      </c>
      <c r="S343" s="149" t="str">
        <f t="shared" si="160"/>
        <v>TAK</v>
      </c>
      <c r="T343" s="207">
        <v>0</v>
      </c>
      <c r="U343" s="207">
        <v>0</v>
      </c>
      <c r="V343" s="207"/>
      <c r="W343" s="207">
        <v>0</v>
      </c>
    </row>
    <row r="344" spans="1:23" s="63" customFormat="1">
      <c r="A344" s="179"/>
      <c r="B344" s="181"/>
      <c r="C344" s="46">
        <v>4300</v>
      </c>
      <c r="D344" s="47" t="s">
        <v>154</v>
      </c>
      <c r="E344" s="48">
        <f t="shared" si="158"/>
        <v>3700</v>
      </c>
      <c r="F344" s="48">
        <f t="shared" si="159"/>
        <v>3700</v>
      </c>
      <c r="G344" s="207">
        <v>0</v>
      </c>
      <c r="H344" s="207">
        <v>3700</v>
      </c>
      <c r="I344" s="207">
        <v>0</v>
      </c>
      <c r="J344" s="207">
        <v>0</v>
      </c>
      <c r="K344" s="207">
        <v>0</v>
      </c>
      <c r="L344" s="207">
        <v>0</v>
      </c>
      <c r="M344" s="207">
        <v>0</v>
      </c>
      <c r="N344" s="231">
        <v>0</v>
      </c>
      <c r="O344" s="231">
        <v>0</v>
      </c>
      <c r="P344" s="231">
        <v>0</v>
      </c>
      <c r="Q344" s="231">
        <v>0</v>
      </c>
      <c r="R344" s="207">
        <v>0</v>
      </c>
      <c r="S344" s="149" t="str">
        <f t="shared" si="160"/>
        <v>TAK</v>
      </c>
      <c r="T344" s="207">
        <v>0</v>
      </c>
      <c r="U344" s="207">
        <v>0</v>
      </c>
      <c r="V344" s="207"/>
      <c r="W344" s="207">
        <v>0</v>
      </c>
    </row>
    <row r="345" spans="1:23" s="63" customFormat="1">
      <c r="A345" s="179"/>
      <c r="B345" s="181"/>
      <c r="C345" s="46">
        <v>4350</v>
      </c>
      <c r="D345" s="47" t="s">
        <v>166</v>
      </c>
      <c r="E345" s="48">
        <f t="shared" si="158"/>
        <v>500</v>
      </c>
      <c r="F345" s="48">
        <f t="shared" si="159"/>
        <v>500</v>
      </c>
      <c r="G345" s="207">
        <v>0</v>
      </c>
      <c r="H345" s="207">
        <v>500</v>
      </c>
      <c r="I345" s="207">
        <v>0</v>
      </c>
      <c r="J345" s="207">
        <v>0</v>
      </c>
      <c r="K345" s="207">
        <v>0</v>
      </c>
      <c r="L345" s="207">
        <v>0</v>
      </c>
      <c r="M345" s="207">
        <v>0</v>
      </c>
      <c r="N345" s="231">
        <v>0</v>
      </c>
      <c r="O345" s="231">
        <v>0</v>
      </c>
      <c r="P345" s="231">
        <v>0</v>
      </c>
      <c r="Q345" s="231">
        <v>0</v>
      </c>
      <c r="R345" s="207">
        <v>0</v>
      </c>
      <c r="S345" s="149" t="str">
        <f t="shared" si="160"/>
        <v>TAK</v>
      </c>
      <c r="T345" s="207">
        <v>0</v>
      </c>
      <c r="U345" s="207">
        <v>0</v>
      </c>
      <c r="V345" s="207"/>
      <c r="W345" s="207">
        <v>0</v>
      </c>
    </row>
    <row r="346" spans="1:23" s="63" customFormat="1" ht="22.5">
      <c r="A346" s="179"/>
      <c r="B346" s="181"/>
      <c r="C346" s="49">
        <v>4370</v>
      </c>
      <c r="D346" s="260" t="s">
        <v>397</v>
      </c>
      <c r="E346" s="51">
        <f t="shared" si="158"/>
        <v>600</v>
      </c>
      <c r="F346" s="51">
        <f t="shared" si="159"/>
        <v>600</v>
      </c>
      <c r="G346" s="235">
        <v>0</v>
      </c>
      <c r="H346" s="235">
        <v>600</v>
      </c>
      <c r="I346" s="235">
        <v>0</v>
      </c>
      <c r="J346" s="235">
        <v>0</v>
      </c>
      <c r="K346" s="235">
        <v>0</v>
      </c>
      <c r="L346" s="235">
        <v>0</v>
      </c>
      <c r="M346" s="235">
        <v>0</v>
      </c>
      <c r="N346" s="246">
        <v>0</v>
      </c>
      <c r="O346" s="246">
        <v>0</v>
      </c>
      <c r="P346" s="246">
        <v>0</v>
      </c>
      <c r="Q346" s="246">
        <v>0</v>
      </c>
      <c r="R346" s="235">
        <v>0</v>
      </c>
      <c r="S346" s="149" t="str">
        <f t="shared" si="160"/>
        <v>TAK</v>
      </c>
      <c r="T346" s="235">
        <v>0</v>
      </c>
      <c r="U346" s="235">
        <v>0</v>
      </c>
      <c r="V346" s="235"/>
      <c r="W346" s="235">
        <v>0</v>
      </c>
    </row>
    <row r="347" spans="1:23" s="63" customFormat="1">
      <c r="A347" s="160">
        <v>854</v>
      </c>
      <c r="B347" s="177"/>
      <c r="C347" s="178"/>
      <c r="D347" s="156" t="s">
        <v>279</v>
      </c>
      <c r="E347" s="68">
        <f>SUM(E348)</f>
        <v>12092</v>
      </c>
      <c r="F347" s="68">
        <f t="shared" ref="F347:W347" si="161">SUM(F348)</f>
        <v>12092</v>
      </c>
      <c r="G347" s="68">
        <f t="shared" si="161"/>
        <v>0</v>
      </c>
      <c r="H347" s="68">
        <f t="shared" si="161"/>
        <v>0</v>
      </c>
      <c r="I347" s="68">
        <f t="shared" si="161"/>
        <v>0</v>
      </c>
      <c r="J347" s="68">
        <f t="shared" si="161"/>
        <v>12092</v>
      </c>
      <c r="K347" s="68">
        <f t="shared" si="161"/>
        <v>0</v>
      </c>
      <c r="L347" s="68">
        <f t="shared" si="161"/>
        <v>0</v>
      </c>
      <c r="M347" s="68">
        <f t="shared" si="161"/>
        <v>0</v>
      </c>
      <c r="N347" s="68">
        <f t="shared" si="161"/>
        <v>0</v>
      </c>
      <c r="O347" s="68">
        <f t="shared" si="161"/>
        <v>0</v>
      </c>
      <c r="P347" s="68">
        <f t="shared" si="161"/>
        <v>0</v>
      </c>
      <c r="Q347" s="68">
        <f t="shared" si="161"/>
        <v>0</v>
      </c>
      <c r="R347" s="68">
        <f t="shared" si="161"/>
        <v>0</v>
      </c>
      <c r="S347" s="68">
        <f t="shared" si="161"/>
        <v>0</v>
      </c>
      <c r="T347" s="68">
        <f t="shared" si="161"/>
        <v>0</v>
      </c>
      <c r="U347" s="68">
        <f t="shared" si="161"/>
        <v>0</v>
      </c>
      <c r="V347" s="68">
        <f t="shared" si="161"/>
        <v>0</v>
      </c>
      <c r="W347" s="68">
        <f t="shared" si="161"/>
        <v>0</v>
      </c>
    </row>
    <row r="348" spans="1:23" s="63" customFormat="1">
      <c r="A348" s="179"/>
      <c r="B348" s="71">
        <v>85415</v>
      </c>
      <c r="C348" s="180"/>
      <c r="D348" s="56" t="s">
        <v>280</v>
      </c>
      <c r="E348" s="57">
        <f>SUM(E349:E350)</f>
        <v>12092</v>
      </c>
      <c r="F348" s="57">
        <f t="shared" ref="F348:R348" si="162">SUM(F349:F350)</f>
        <v>12092</v>
      </c>
      <c r="G348" s="57">
        <f t="shared" si="162"/>
        <v>0</v>
      </c>
      <c r="H348" s="57">
        <f t="shared" si="162"/>
        <v>0</v>
      </c>
      <c r="I348" s="57">
        <f t="shared" si="162"/>
        <v>0</v>
      </c>
      <c r="J348" s="57">
        <f t="shared" si="162"/>
        <v>12092</v>
      </c>
      <c r="K348" s="57">
        <f t="shared" si="162"/>
        <v>0</v>
      </c>
      <c r="L348" s="57">
        <f t="shared" si="162"/>
        <v>0</v>
      </c>
      <c r="M348" s="57">
        <f t="shared" si="162"/>
        <v>0</v>
      </c>
      <c r="N348" s="57">
        <f t="shared" si="162"/>
        <v>0</v>
      </c>
      <c r="O348" s="57">
        <f t="shared" si="162"/>
        <v>0</v>
      </c>
      <c r="P348" s="57">
        <f t="shared" si="162"/>
        <v>0</v>
      </c>
      <c r="Q348" s="57">
        <f t="shared" si="162"/>
        <v>0</v>
      </c>
      <c r="R348" s="57">
        <f t="shared" si="162"/>
        <v>0</v>
      </c>
      <c r="S348" s="149" t="str">
        <f t="shared" si="160"/>
        <v>TAK</v>
      </c>
      <c r="T348" s="57">
        <f>SUM(T350)</f>
        <v>0</v>
      </c>
      <c r="U348" s="57">
        <f>SUM(U350)</f>
        <v>0</v>
      </c>
      <c r="V348" s="57">
        <f>SUM(V350)</f>
        <v>0</v>
      </c>
      <c r="W348" s="57">
        <f>SUM(W350)</f>
        <v>0</v>
      </c>
    </row>
    <row r="349" spans="1:23" s="63" customFormat="1">
      <c r="A349" s="179"/>
      <c r="B349" s="167"/>
      <c r="C349" s="143">
        <v>3260</v>
      </c>
      <c r="D349" s="53" t="s">
        <v>300</v>
      </c>
      <c r="E349" s="45">
        <f>SUM(F349,N349)</f>
        <v>11000</v>
      </c>
      <c r="F349" s="45">
        <f t="shared" ref="F349" si="163">SUM(G349:M349)</f>
        <v>11000</v>
      </c>
      <c r="G349" s="45">
        <v>0</v>
      </c>
      <c r="H349" s="69">
        <v>0</v>
      </c>
      <c r="I349" s="69">
        <v>0</v>
      </c>
      <c r="J349" s="69">
        <v>11000</v>
      </c>
      <c r="K349" s="69">
        <v>0</v>
      </c>
      <c r="L349" s="69">
        <v>0</v>
      </c>
      <c r="M349" s="69">
        <v>0</v>
      </c>
      <c r="N349" s="146">
        <v>0</v>
      </c>
      <c r="O349" s="157">
        <v>0</v>
      </c>
      <c r="P349" s="157">
        <v>0</v>
      </c>
      <c r="Q349" s="157">
        <v>0</v>
      </c>
      <c r="R349" s="157">
        <v>0</v>
      </c>
      <c r="S349" s="149"/>
      <c r="T349" s="168"/>
      <c r="U349" s="168"/>
      <c r="V349" s="168"/>
      <c r="W349" s="168"/>
    </row>
    <row r="350" spans="1:23" s="63" customFormat="1">
      <c r="A350" s="179"/>
      <c r="B350" s="181"/>
      <c r="C350" s="43">
        <v>3240</v>
      </c>
      <c r="D350" s="44" t="s">
        <v>283</v>
      </c>
      <c r="E350" s="45">
        <f>SUM(F350,N350)</f>
        <v>1092</v>
      </c>
      <c r="F350" s="45">
        <f t="shared" ref="F350" si="164">SUM(G350:M350)</f>
        <v>1092</v>
      </c>
      <c r="G350" s="45">
        <v>0</v>
      </c>
      <c r="H350" s="69">
        <v>0</v>
      </c>
      <c r="I350" s="69">
        <v>0</v>
      </c>
      <c r="J350" s="69">
        <v>1092</v>
      </c>
      <c r="K350" s="69">
        <v>0</v>
      </c>
      <c r="L350" s="69">
        <v>0</v>
      </c>
      <c r="M350" s="69">
        <v>0</v>
      </c>
      <c r="N350" s="146">
        <v>0</v>
      </c>
      <c r="O350" s="157">
        <v>0</v>
      </c>
      <c r="P350" s="157">
        <v>0</v>
      </c>
      <c r="Q350" s="157">
        <v>0</v>
      </c>
      <c r="R350" s="157">
        <v>0</v>
      </c>
      <c r="S350" s="149" t="str">
        <f t="shared" ref="S350:S386" si="165">IF(SUM(N350,F350)=E350,"TAK","NIE")</f>
        <v>TAK</v>
      </c>
      <c r="T350" s="69">
        <v>0</v>
      </c>
      <c r="U350" s="69">
        <v>0</v>
      </c>
      <c r="V350" s="69"/>
      <c r="W350" s="69">
        <v>0</v>
      </c>
    </row>
    <row r="351" spans="1:23" s="63" customFormat="1">
      <c r="A351" s="169">
        <v>900</v>
      </c>
      <c r="B351" s="183"/>
      <c r="C351" s="184"/>
      <c r="D351" s="170" t="s">
        <v>205</v>
      </c>
      <c r="E351" s="171">
        <f t="shared" ref="E351:R351" si="166">SUM(E352,E360,E368,E378,E385,E389)</f>
        <v>3371590</v>
      </c>
      <c r="F351" s="171">
        <f t="shared" si="166"/>
        <v>334883</v>
      </c>
      <c r="G351" s="171">
        <f t="shared" si="166"/>
        <v>55433</v>
      </c>
      <c r="H351" s="171">
        <f t="shared" si="166"/>
        <v>278750</v>
      </c>
      <c r="I351" s="171">
        <f t="shared" si="166"/>
        <v>0</v>
      </c>
      <c r="J351" s="171">
        <f t="shared" si="166"/>
        <v>700</v>
      </c>
      <c r="K351" s="171">
        <f t="shared" si="166"/>
        <v>0</v>
      </c>
      <c r="L351" s="171">
        <f t="shared" si="166"/>
        <v>0</v>
      </c>
      <c r="M351" s="171">
        <f t="shared" si="166"/>
        <v>0</v>
      </c>
      <c r="N351" s="172">
        <f t="shared" si="166"/>
        <v>3036707</v>
      </c>
      <c r="O351" s="172">
        <f t="shared" si="166"/>
        <v>3036707</v>
      </c>
      <c r="P351" s="172">
        <f t="shared" si="166"/>
        <v>2864800</v>
      </c>
      <c r="Q351" s="172">
        <f t="shared" si="166"/>
        <v>0</v>
      </c>
      <c r="R351" s="172">
        <f t="shared" si="166"/>
        <v>0</v>
      </c>
      <c r="S351" s="149" t="str">
        <f t="shared" si="165"/>
        <v>TAK</v>
      </c>
      <c r="T351" s="171">
        <f>SUM(T352,T360,T368,T378,T385,T389)</f>
        <v>1754000</v>
      </c>
      <c r="U351" s="171">
        <f>SUM(U352,U360,U368,U378,U385,U389)</f>
        <v>0</v>
      </c>
      <c r="V351" s="171"/>
      <c r="W351" s="171">
        <f>SUM(W352,W360,W368,W378,W385,W389)</f>
        <v>50000</v>
      </c>
    </row>
    <row r="352" spans="1:23" s="63" customFormat="1">
      <c r="A352" s="179"/>
      <c r="B352" s="71">
        <v>90001</v>
      </c>
      <c r="C352" s="180"/>
      <c r="D352" s="56" t="s">
        <v>206</v>
      </c>
      <c r="E352" s="57">
        <f>SUM(E353,E356,E358)</f>
        <v>2435907</v>
      </c>
      <c r="F352" s="57">
        <f t="shared" ref="F352:R352" si="167">SUM(F353,F356,F358)</f>
        <v>0</v>
      </c>
      <c r="G352" s="57">
        <f t="shared" si="167"/>
        <v>0</v>
      </c>
      <c r="H352" s="57">
        <f t="shared" si="167"/>
        <v>0</v>
      </c>
      <c r="I352" s="57">
        <f t="shared" si="167"/>
        <v>0</v>
      </c>
      <c r="J352" s="57">
        <f t="shared" si="167"/>
        <v>0</v>
      </c>
      <c r="K352" s="57">
        <f t="shared" si="167"/>
        <v>0</v>
      </c>
      <c r="L352" s="57">
        <f t="shared" si="167"/>
        <v>0</v>
      </c>
      <c r="M352" s="57">
        <f t="shared" si="167"/>
        <v>0</v>
      </c>
      <c r="N352" s="57">
        <f t="shared" si="167"/>
        <v>2435907</v>
      </c>
      <c r="O352" s="57">
        <f t="shared" si="167"/>
        <v>2435907</v>
      </c>
      <c r="P352" s="57">
        <f t="shared" si="167"/>
        <v>2334000</v>
      </c>
      <c r="Q352" s="57">
        <f t="shared" si="167"/>
        <v>0</v>
      </c>
      <c r="R352" s="57">
        <f t="shared" si="167"/>
        <v>0</v>
      </c>
      <c r="S352" s="149" t="str">
        <f t="shared" si="165"/>
        <v>TAK</v>
      </c>
      <c r="T352" s="57">
        <f>SUM(T353,T356,T358)</f>
        <v>1754000</v>
      </c>
      <c r="U352" s="57">
        <f>SUM(U353,U356,U358)</f>
        <v>0</v>
      </c>
      <c r="V352" s="57"/>
      <c r="W352" s="57">
        <f>SUM(W353,W356,W358)</f>
        <v>50000</v>
      </c>
    </row>
    <row r="353" spans="1:23" s="63" customFormat="1">
      <c r="A353" s="179"/>
      <c r="B353" s="181"/>
      <c r="C353" s="164">
        <v>6050</v>
      </c>
      <c r="D353" s="165" t="s">
        <v>152</v>
      </c>
      <c r="E353" s="166">
        <f>SUM(E354:E355)</f>
        <v>101907</v>
      </c>
      <c r="F353" s="166">
        <f t="shared" ref="F353:R353" si="168">SUM(F354:F355)</f>
        <v>0</v>
      </c>
      <c r="G353" s="166">
        <f t="shared" si="168"/>
        <v>0</v>
      </c>
      <c r="H353" s="166">
        <f t="shared" si="168"/>
        <v>0</v>
      </c>
      <c r="I353" s="166">
        <f t="shared" si="168"/>
        <v>0</v>
      </c>
      <c r="J353" s="166">
        <f t="shared" si="168"/>
        <v>0</v>
      </c>
      <c r="K353" s="166">
        <f t="shared" si="168"/>
        <v>0</v>
      </c>
      <c r="L353" s="166">
        <f t="shared" si="168"/>
        <v>0</v>
      </c>
      <c r="M353" s="166">
        <f t="shared" si="168"/>
        <v>0</v>
      </c>
      <c r="N353" s="166">
        <f t="shared" si="168"/>
        <v>101907</v>
      </c>
      <c r="O353" s="166">
        <f t="shared" si="168"/>
        <v>101907</v>
      </c>
      <c r="P353" s="166">
        <f t="shared" si="168"/>
        <v>0</v>
      </c>
      <c r="Q353" s="166">
        <f t="shared" si="168"/>
        <v>0</v>
      </c>
      <c r="R353" s="166">
        <f t="shared" si="168"/>
        <v>0</v>
      </c>
      <c r="S353" s="166">
        <f t="shared" ref="S353:W353" si="169">SUM(S354)</f>
        <v>0</v>
      </c>
      <c r="T353" s="166">
        <f t="shared" si="169"/>
        <v>0</v>
      </c>
      <c r="U353" s="166">
        <f t="shared" si="169"/>
        <v>0</v>
      </c>
      <c r="V353" s="166">
        <f t="shared" si="169"/>
        <v>0</v>
      </c>
      <c r="W353" s="166">
        <f t="shared" si="169"/>
        <v>50000</v>
      </c>
    </row>
    <row r="354" spans="1:23" s="65" customFormat="1" hidden="1">
      <c r="A354" s="179"/>
      <c r="B354" s="181"/>
      <c r="C354" s="46"/>
      <c r="D354" s="47" t="s">
        <v>234</v>
      </c>
      <c r="E354" s="48">
        <f>SUM(N354)</f>
        <v>81907</v>
      </c>
      <c r="F354" s="207">
        <f t="shared" ref="F354:F359" si="170">SUM(G354:M354)</f>
        <v>0</v>
      </c>
      <c r="G354" s="207">
        <v>0</v>
      </c>
      <c r="H354" s="207">
        <v>0</v>
      </c>
      <c r="I354" s="207">
        <v>0</v>
      </c>
      <c r="J354" s="207">
        <v>0</v>
      </c>
      <c r="K354" s="207">
        <v>0</v>
      </c>
      <c r="L354" s="207">
        <v>0</v>
      </c>
      <c r="M354" s="207">
        <v>0</v>
      </c>
      <c r="N354" s="223">
        <f>SUM(O354,Q354:R354)</f>
        <v>81907</v>
      </c>
      <c r="O354" s="353">
        <v>81907</v>
      </c>
      <c r="P354" s="353">
        <v>0</v>
      </c>
      <c r="Q354" s="353">
        <v>0</v>
      </c>
      <c r="R354" s="353">
        <v>0</v>
      </c>
      <c r="S354" s="149" t="str">
        <f t="shared" si="165"/>
        <v>TAK</v>
      </c>
      <c r="T354" s="48">
        <v>0</v>
      </c>
      <c r="U354" s="48">
        <v>0</v>
      </c>
      <c r="V354" s="48"/>
      <c r="W354" s="48">
        <v>50000</v>
      </c>
    </row>
    <row r="355" spans="1:23" s="65" customFormat="1" hidden="1">
      <c r="A355" s="179"/>
      <c r="B355" s="181"/>
      <c r="C355" s="46"/>
      <c r="D355" s="47" t="s">
        <v>232</v>
      </c>
      <c r="E355" s="48">
        <f>SUM(N355)</f>
        <v>20000</v>
      </c>
      <c r="F355" s="416"/>
      <c r="G355" s="416"/>
      <c r="H355" s="416"/>
      <c r="I355" s="416"/>
      <c r="J355" s="416"/>
      <c r="K355" s="416"/>
      <c r="L355" s="416"/>
      <c r="M355" s="416"/>
      <c r="N355" s="223">
        <v>20000</v>
      </c>
      <c r="O355" s="436">
        <v>20000</v>
      </c>
      <c r="P355" s="436">
        <v>0</v>
      </c>
      <c r="Q355" s="436">
        <v>0</v>
      </c>
      <c r="R355" s="436">
        <v>0</v>
      </c>
      <c r="S355" s="149"/>
      <c r="T355" s="223"/>
      <c r="U355" s="223"/>
      <c r="V355" s="223"/>
      <c r="W355" s="223"/>
    </row>
    <row r="356" spans="1:23" s="65" customFormat="1">
      <c r="A356" s="179"/>
      <c r="B356" s="181"/>
      <c r="C356" s="46">
        <v>6057</v>
      </c>
      <c r="D356" s="47" t="s">
        <v>152</v>
      </c>
      <c r="E356" s="55">
        <f t="shared" ref="E356:R356" si="171">SUM(E357:E357)</f>
        <v>1754000</v>
      </c>
      <c r="F356" s="55">
        <f t="shared" si="171"/>
        <v>0</v>
      </c>
      <c r="G356" s="55">
        <f t="shared" si="171"/>
        <v>0</v>
      </c>
      <c r="H356" s="55">
        <f t="shared" si="171"/>
        <v>0</v>
      </c>
      <c r="I356" s="55">
        <f t="shared" si="171"/>
        <v>0</v>
      </c>
      <c r="J356" s="55">
        <f t="shared" si="171"/>
        <v>0</v>
      </c>
      <c r="K356" s="55">
        <f t="shared" si="171"/>
        <v>0</v>
      </c>
      <c r="L356" s="55">
        <f t="shared" si="171"/>
        <v>0</v>
      </c>
      <c r="M356" s="55">
        <f t="shared" si="171"/>
        <v>0</v>
      </c>
      <c r="N356" s="55">
        <f t="shared" si="171"/>
        <v>1754000</v>
      </c>
      <c r="O356" s="55">
        <f t="shared" si="171"/>
        <v>1754000</v>
      </c>
      <c r="P356" s="55">
        <f t="shared" si="171"/>
        <v>1754000</v>
      </c>
      <c r="Q356" s="55">
        <f t="shared" si="171"/>
        <v>0</v>
      </c>
      <c r="R356" s="55">
        <f t="shared" si="171"/>
        <v>0</v>
      </c>
      <c r="S356" s="149" t="str">
        <f t="shared" si="165"/>
        <v>TAK</v>
      </c>
      <c r="T356" s="55">
        <f>SUM(T357:T357)</f>
        <v>1754000</v>
      </c>
      <c r="U356" s="55">
        <f>SUM(U357:U357)</f>
        <v>0</v>
      </c>
      <c r="V356" s="55"/>
      <c r="W356" s="55">
        <f>SUM(W357:W357)</f>
        <v>0</v>
      </c>
    </row>
    <row r="357" spans="1:23" s="65" customFormat="1" hidden="1">
      <c r="A357" s="179"/>
      <c r="B357" s="181"/>
      <c r="C357" s="46"/>
      <c r="D357" s="47" t="s">
        <v>232</v>
      </c>
      <c r="E357" s="48">
        <f t="shared" ref="E357:E359" si="172">SUM(F357,N357)</f>
        <v>1754000</v>
      </c>
      <c r="F357" s="207">
        <f t="shared" si="170"/>
        <v>0</v>
      </c>
      <c r="G357" s="207"/>
      <c r="H357" s="207"/>
      <c r="I357" s="207"/>
      <c r="J357" s="207"/>
      <c r="K357" s="207"/>
      <c r="L357" s="207"/>
      <c r="M357" s="207"/>
      <c r="N357" s="223">
        <f>SUM(O357,Q357:R357)</f>
        <v>1754000</v>
      </c>
      <c r="O357" s="223">
        <v>1754000</v>
      </c>
      <c r="P357" s="223">
        <v>1754000</v>
      </c>
      <c r="Q357" s="353">
        <v>0</v>
      </c>
      <c r="R357" s="353">
        <v>0</v>
      </c>
      <c r="S357" s="149" t="str">
        <f t="shared" si="165"/>
        <v>TAK</v>
      </c>
      <c r="T357" s="48">
        <f>N357</f>
        <v>1754000</v>
      </c>
      <c r="U357" s="48">
        <v>0</v>
      </c>
      <c r="V357" s="48"/>
      <c r="W357" s="48">
        <v>0</v>
      </c>
    </row>
    <row r="358" spans="1:23" s="65" customFormat="1">
      <c r="A358" s="179"/>
      <c r="B358" s="181"/>
      <c r="C358" s="49">
        <v>6059</v>
      </c>
      <c r="D358" s="50" t="s">
        <v>152</v>
      </c>
      <c r="E358" s="51">
        <f t="shared" ref="E358:R358" si="173">SUM(E359:E359)</f>
        <v>580000</v>
      </c>
      <c r="F358" s="51">
        <f t="shared" si="173"/>
        <v>0</v>
      </c>
      <c r="G358" s="51">
        <f t="shared" si="173"/>
        <v>0</v>
      </c>
      <c r="H358" s="51">
        <f t="shared" si="173"/>
        <v>0</v>
      </c>
      <c r="I358" s="51">
        <f t="shared" si="173"/>
        <v>0</v>
      </c>
      <c r="J358" s="51">
        <f t="shared" si="173"/>
        <v>0</v>
      </c>
      <c r="K358" s="51">
        <f t="shared" si="173"/>
        <v>0</v>
      </c>
      <c r="L358" s="51">
        <f t="shared" si="173"/>
        <v>0</v>
      </c>
      <c r="M358" s="51">
        <f t="shared" si="173"/>
        <v>0</v>
      </c>
      <c r="N358" s="51">
        <f t="shared" si="173"/>
        <v>580000</v>
      </c>
      <c r="O358" s="48">
        <f t="shared" si="173"/>
        <v>580000</v>
      </c>
      <c r="P358" s="48">
        <f t="shared" si="173"/>
        <v>580000</v>
      </c>
      <c r="Q358" s="48">
        <f t="shared" si="173"/>
        <v>0</v>
      </c>
      <c r="R358" s="48">
        <f t="shared" si="173"/>
        <v>0</v>
      </c>
      <c r="S358" s="149" t="str">
        <f t="shared" si="165"/>
        <v>TAK</v>
      </c>
      <c r="T358" s="51">
        <f>SUM(T359)</f>
        <v>0</v>
      </c>
      <c r="U358" s="51">
        <f>SUM(U359)</f>
        <v>0</v>
      </c>
      <c r="V358" s="51"/>
      <c r="W358" s="51">
        <f>SUM(W359)</f>
        <v>0</v>
      </c>
    </row>
    <row r="359" spans="1:23" s="65" customFormat="1" hidden="1">
      <c r="A359" s="179"/>
      <c r="B359" s="181"/>
      <c r="C359" s="46"/>
      <c r="D359" s="47" t="s">
        <v>232</v>
      </c>
      <c r="E359" s="48">
        <f t="shared" si="172"/>
        <v>580000</v>
      </c>
      <c r="F359" s="208">
        <f t="shared" si="170"/>
        <v>0</v>
      </c>
      <c r="G359" s="208"/>
      <c r="H359" s="208"/>
      <c r="I359" s="208"/>
      <c r="J359" s="208"/>
      <c r="K359" s="208"/>
      <c r="L359" s="208"/>
      <c r="M359" s="208"/>
      <c r="N359" s="223">
        <f>SUM(O359,Q359:R359)</f>
        <v>580000</v>
      </c>
      <c r="O359" s="223">
        <v>580000</v>
      </c>
      <c r="P359" s="223">
        <v>580000</v>
      </c>
      <c r="Q359" s="354">
        <v>0</v>
      </c>
      <c r="R359" s="354">
        <v>0</v>
      </c>
      <c r="S359" s="149" t="str">
        <f t="shared" si="165"/>
        <v>TAK</v>
      </c>
      <c r="T359" s="48">
        <v>0</v>
      </c>
      <c r="U359" s="48">
        <v>0</v>
      </c>
      <c r="V359" s="48"/>
      <c r="W359" s="48">
        <v>0</v>
      </c>
    </row>
    <row r="360" spans="1:23" s="63" customFormat="1">
      <c r="A360" s="179"/>
      <c r="B360" s="71">
        <v>90002</v>
      </c>
      <c r="C360" s="180"/>
      <c r="D360" s="56" t="s">
        <v>207</v>
      </c>
      <c r="E360" s="57">
        <f>SUM(E361:E362,E364,E366)</f>
        <v>645800</v>
      </c>
      <c r="F360" s="57">
        <f t="shared" ref="F360:R360" si="174">SUM(F361:F362,F364,F366)</f>
        <v>45000</v>
      </c>
      <c r="G360" s="57">
        <f t="shared" si="174"/>
        <v>0</v>
      </c>
      <c r="H360" s="57">
        <f t="shared" si="174"/>
        <v>45000</v>
      </c>
      <c r="I360" s="57">
        <f t="shared" si="174"/>
        <v>0</v>
      </c>
      <c r="J360" s="57">
        <f t="shared" si="174"/>
        <v>0</v>
      </c>
      <c r="K360" s="57">
        <f t="shared" si="174"/>
        <v>0</v>
      </c>
      <c r="L360" s="57">
        <f t="shared" si="174"/>
        <v>0</v>
      </c>
      <c r="M360" s="57">
        <f t="shared" si="174"/>
        <v>0</v>
      </c>
      <c r="N360" s="57">
        <f t="shared" si="174"/>
        <v>600800</v>
      </c>
      <c r="O360" s="57">
        <f t="shared" si="174"/>
        <v>600800</v>
      </c>
      <c r="P360" s="57">
        <f t="shared" si="174"/>
        <v>530800</v>
      </c>
      <c r="Q360" s="57">
        <f t="shared" si="174"/>
        <v>0</v>
      </c>
      <c r="R360" s="57">
        <f t="shared" si="174"/>
        <v>0</v>
      </c>
      <c r="S360" s="149" t="str">
        <f t="shared" si="165"/>
        <v>TAK</v>
      </c>
      <c r="T360" s="57">
        <f>SUM(T361:T362)</f>
        <v>0</v>
      </c>
      <c r="U360" s="57">
        <f>SUM(U361:U362)</f>
        <v>0</v>
      </c>
      <c r="V360" s="57"/>
      <c r="W360" s="57">
        <f>SUM(W361:W362)</f>
        <v>0</v>
      </c>
    </row>
    <row r="361" spans="1:23" s="63" customFormat="1">
      <c r="A361" s="179"/>
      <c r="B361" s="181"/>
      <c r="C361" s="355">
        <v>4300</v>
      </c>
      <c r="D361" s="252" t="s">
        <v>154</v>
      </c>
      <c r="E361" s="48">
        <f>SUM(F361,N361)</f>
        <v>45000</v>
      </c>
      <c r="F361" s="48">
        <f t="shared" ref="F361:F362" si="175">SUM(G361:M361)</f>
        <v>45000</v>
      </c>
      <c r="G361" s="208">
        <v>0</v>
      </c>
      <c r="H361" s="208">
        <v>45000</v>
      </c>
      <c r="I361" s="208">
        <v>0</v>
      </c>
      <c r="J361" s="208">
        <v>0</v>
      </c>
      <c r="K361" s="208">
        <v>0</v>
      </c>
      <c r="L361" s="208">
        <v>0</v>
      </c>
      <c r="M361" s="208">
        <v>0</v>
      </c>
      <c r="N361" s="356">
        <v>0</v>
      </c>
      <c r="O361" s="203">
        <v>0</v>
      </c>
      <c r="P361" s="203">
        <v>0</v>
      </c>
      <c r="Q361" s="203">
        <v>0</v>
      </c>
      <c r="R361" s="203">
        <v>0</v>
      </c>
      <c r="S361" s="149" t="str">
        <f t="shared" si="165"/>
        <v>TAK</v>
      </c>
      <c r="T361" s="208">
        <v>0</v>
      </c>
      <c r="U361" s="208">
        <v>0</v>
      </c>
      <c r="V361" s="208"/>
      <c r="W361" s="208">
        <v>0</v>
      </c>
    </row>
    <row r="362" spans="1:23" s="63" customFormat="1">
      <c r="A362" s="179"/>
      <c r="B362" s="181"/>
      <c r="C362" s="46">
        <v>6050</v>
      </c>
      <c r="D362" s="47" t="s">
        <v>152</v>
      </c>
      <c r="E362" s="48">
        <f>SUM(F362,N362)</f>
        <v>70000</v>
      </c>
      <c r="F362" s="48">
        <f t="shared" si="175"/>
        <v>0</v>
      </c>
      <c r="G362" s="48">
        <f>SUM(G363:G363)</f>
        <v>0</v>
      </c>
      <c r="H362" s="48">
        <f>SUM(H363:H363)</f>
        <v>0</v>
      </c>
      <c r="I362" s="48">
        <f>SUM(I363:I363)</f>
        <v>0</v>
      </c>
      <c r="J362" s="48">
        <v>0</v>
      </c>
      <c r="K362" s="48">
        <v>0</v>
      </c>
      <c r="L362" s="48">
        <v>0</v>
      </c>
      <c r="M362" s="48">
        <v>0</v>
      </c>
      <c r="N362" s="223">
        <f>SUM(N363:N363)</f>
        <v>70000</v>
      </c>
      <c r="O362" s="223">
        <f t="shared" ref="O362:R362" si="176">SUM(O363:O363)</f>
        <v>70000</v>
      </c>
      <c r="P362" s="223">
        <f t="shared" si="176"/>
        <v>0</v>
      </c>
      <c r="Q362" s="223">
        <f t="shared" si="176"/>
        <v>0</v>
      </c>
      <c r="R362" s="223">
        <f t="shared" si="176"/>
        <v>0</v>
      </c>
      <c r="S362" s="149" t="str">
        <f t="shared" si="165"/>
        <v>TAK</v>
      </c>
      <c r="T362" s="48">
        <f>SUM(T363:T363)</f>
        <v>0</v>
      </c>
      <c r="U362" s="48">
        <f>SUM(U363:U363)</f>
        <v>0</v>
      </c>
      <c r="V362" s="48"/>
      <c r="W362" s="48">
        <f>SUM(W363:W363)</f>
        <v>0</v>
      </c>
    </row>
    <row r="363" spans="1:23" s="63" customFormat="1" hidden="1">
      <c r="A363" s="179"/>
      <c r="B363" s="181"/>
      <c r="C363" s="218"/>
      <c r="D363" s="219" t="s">
        <v>233</v>
      </c>
      <c r="E363" s="220">
        <v>70000</v>
      </c>
      <c r="F363" s="248">
        <v>0</v>
      </c>
      <c r="G363" s="248">
        <v>0</v>
      </c>
      <c r="H363" s="248">
        <v>0</v>
      </c>
      <c r="I363" s="248">
        <v>0</v>
      </c>
      <c r="J363" s="248">
        <v>0</v>
      </c>
      <c r="K363" s="248">
        <v>0</v>
      </c>
      <c r="L363" s="248">
        <v>0</v>
      </c>
      <c r="M363" s="248">
        <v>0</v>
      </c>
      <c r="N363" s="147">
        <v>70000</v>
      </c>
      <c r="O363" s="228">
        <v>70000</v>
      </c>
      <c r="P363" s="228">
        <v>0</v>
      </c>
      <c r="Q363" s="228">
        <v>0</v>
      </c>
      <c r="R363" s="228">
        <v>0</v>
      </c>
      <c r="S363" s="149" t="str">
        <f t="shared" si="165"/>
        <v>TAK</v>
      </c>
      <c r="T363" s="220">
        <v>0</v>
      </c>
      <c r="U363" s="220">
        <v>0</v>
      </c>
      <c r="V363" s="220"/>
      <c r="W363" s="220">
        <v>0</v>
      </c>
    </row>
    <row r="364" spans="1:23" s="65" customFormat="1">
      <c r="A364" s="179"/>
      <c r="B364" s="181"/>
      <c r="C364" s="46">
        <v>6057</v>
      </c>
      <c r="D364" s="47" t="s">
        <v>152</v>
      </c>
      <c r="E364" s="55">
        <f t="shared" ref="E364:R364" si="177">SUM(E365:E365)</f>
        <v>398100</v>
      </c>
      <c r="F364" s="55">
        <f t="shared" si="177"/>
        <v>0</v>
      </c>
      <c r="G364" s="55">
        <f t="shared" si="177"/>
        <v>0</v>
      </c>
      <c r="H364" s="55">
        <f t="shared" si="177"/>
        <v>0</v>
      </c>
      <c r="I364" s="55">
        <f t="shared" si="177"/>
        <v>0</v>
      </c>
      <c r="J364" s="55">
        <f t="shared" si="177"/>
        <v>0</v>
      </c>
      <c r="K364" s="55">
        <f t="shared" si="177"/>
        <v>0</v>
      </c>
      <c r="L364" s="55">
        <f t="shared" si="177"/>
        <v>0</v>
      </c>
      <c r="M364" s="55">
        <f t="shared" si="177"/>
        <v>0</v>
      </c>
      <c r="N364" s="55">
        <f t="shared" si="177"/>
        <v>398100</v>
      </c>
      <c r="O364" s="55">
        <f t="shared" si="177"/>
        <v>398100</v>
      </c>
      <c r="P364" s="55">
        <f t="shared" si="177"/>
        <v>398100</v>
      </c>
      <c r="Q364" s="55">
        <f t="shared" si="177"/>
        <v>0</v>
      </c>
      <c r="R364" s="55">
        <f t="shared" si="177"/>
        <v>0</v>
      </c>
      <c r="S364" s="149" t="str">
        <f t="shared" ref="S364" si="178">IF(SUM(N364,F364)=E364,"TAK","NIE")</f>
        <v>TAK</v>
      </c>
      <c r="T364" s="55" t="e">
        <f>SUM(#REF!)</f>
        <v>#REF!</v>
      </c>
      <c r="U364" s="55" t="e">
        <f>SUM(#REF!)</f>
        <v>#REF!</v>
      </c>
      <c r="V364" s="55"/>
      <c r="W364" s="55" t="e">
        <f>SUM(#REF!)</f>
        <v>#REF!</v>
      </c>
    </row>
    <row r="365" spans="1:23" s="65" customFormat="1" hidden="1">
      <c r="A365" s="179"/>
      <c r="B365" s="181"/>
      <c r="C365" s="46"/>
      <c r="D365" s="47" t="s">
        <v>328</v>
      </c>
      <c r="E365" s="48">
        <f t="shared" ref="E365" si="179">SUM(F365,N365)</f>
        <v>398100</v>
      </c>
      <c r="F365" s="207">
        <f t="shared" ref="F365" si="180">SUM(G365:M365)</f>
        <v>0</v>
      </c>
      <c r="G365" s="207"/>
      <c r="H365" s="207"/>
      <c r="I365" s="207"/>
      <c r="J365" s="207"/>
      <c r="K365" s="207"/>
      <c r="L365" s="207"/>
      <c r="M365" s="207"/>
      <c r="N365" s="223">
        <f>SUM(O365,Q365:R365)</f>
        <v>398100</v>
      </c>
      <c r="O365" s="353">
        <v>398100</v>
      </c>
      <c r="P365" s="353">
        <v>398100</v>
      </c>
      <c r="Q365" s="353">
        <v>0</v>
      </c>
      <c r="R365" s="353">
        <v>0</v>
      </c>
      <c r="S365" s="149"/>
      <c r="T365" s="223"/>
      <c r="U365" s="223"/>
      <c r="V365" s="223"/>
      <c r="W365" s="223"/>
    </row>
    <row r="366" spans="1:23" s="65" customFormat="1">
      <c r="A366" s="179"/>
      <c r="B366" s="181"/>
      <c r="C366" s="49">
        <v>6059</v>
      </c>
      <c r="D366" s="50" t="s">
        <v>152</v>
      </c>
      <c r="E366" s="51">
        <f t="shared" ref="E366:R366" si="181">SUM(E367:E367)</f>
        <v>132700</v>
      </c>
      <c r="F366" s="51">
        <f t="shared" si="181"/>
        <v>0</v>
      </c>
      <c r="G366" s="51">
        <f t="shared" si="181"/>
        <v>0</v>
      </c>
      <c r="H366" s="51">
        <f t="shared" si="181"/>
        <v>0</v>
      </c>
      <c r="I366" s="51">
        <f t="shared" si="181"/>
        <v>0</v>
      </c>
      <c r="J366" s="51">
        <f t="shared" si="181"/>
        <v>0</v>
      </c>
      <c r="K366" s="51">
        <f t="shared" si="181"/>
        <v>0</v>
      </c>
      <c r="L366" s="51">
        <f t="shared" si="181"/>
        <v>0</v>
      </c>
      <c r="M366" s="51">
        <f t="shared" si="181"/>
        <v>0</v>
      </c>
      <c r="N366" s="51">
        <f t="shared" si="181"/>
        <v>132700</v>
      </c>
      <c r="O366" s="48">
        <f t="shared" si="181"/>
        <v>132700</v>
      </c>
      <c r="P366" s="48">
        <f t="shared" si="181"/>
        <v>132700</v>
      </c>
      <c r="Q366" s="48">
        <f t="shared" si="181"/>
        <v>0</v>
      </c>
      <c r="R366" s="48">
        <f t="shared" si="181"/>
        <v>0</v>
      </c>
      <c r="S366" s="149" t="str">
        <f t="shared" ref="S366" si="182">IF(SUM(N366,F366)=E366,"TAK","NIE")</f>
        <v>TAK</v>
      </c>
      <c r="T366" s="51" t="e">
        <f>SUM(#REF!)</f>
        <v>#REF!</v>
      </c>
      <c r="U366" s="51" t="e">
        <f>SUM(#REF!)</f>
        <v>#REF!</v>
      </c>
      <c r="V366" s="51"/>
      <c r="W366" s="51" t="e">
        <f>SUM(#REF!)</f>
        <v>#REF!</v>
      </c>
    </row>
    <row r="367" spans="1:23" s="65" customFormat="1" hidden="1">
      <c r="A367" s="179"/>
      <c r="B367" s="181"/>
      <c r="C367" s="46"/>
      <c r="D367" s="47" t="s">
        <v>328</v>
      </c>
      <c r="E367" s="48">
        <f t="shared" ref="E367" si="183">SUM(F367,N367)</f>
        <v>132700</v>
      </c>
      <c r="F367" s="207">
        <f t="shared" ref="F367" si="184">SUM(G367:M367)</f>
        <v>0</v>
      </c>
      <c r="G367" s="207"/>
      <c r="H367" s="207"/>
      <c r="I367" s="207"/>
      <c r="J367" s="207"/>
      <c r="K367" s="207"/>
      <c r="L367" s="207"/>
      <c r="M367" s="207"/>
      <c r="N367" s="223">
        <f>SUM(O367,Q367:R367)</f>
        <v>132700</v>
      </c>
      <c r="O367" s="353">
        <v>132700</v>
      </c>
      <c r="P367" s="353">
        <v>132700</v>
      </c>
      <c r="Q367" s="353">
        <v>0</v>
      </c>
      <c r="R367" s="353">
        <v>0</v>
      </c>
      <c r="S367" s="149"/>
      <c r="T367" s="223"/>
      <c r="U367" s="223"/>
      <c r="V367" s="223"/>
      <c r="W367" s="223"/>
    </row>
    <row r="368" spans="1:23" s="63" customFormat="1">
      <c r="A368" s="179"/>
      <c r="B368" s="71">
        <v>90003</v>
      </c>
      <c r="C368" s="180"/>
      <c r="D368" s="56" t="s">
        <v>208</v>
      </c>
      <c r="E368" s="57">
        <f>SUM(E369:E377)</f>
        <v>59483</v>
      </c>
      <c r="F368" s="57">
        <f t="shared" ref="F368:N368" si="185">SUM(F369:F377)</f>
        <v>59483</v>
      </c>
      <c r="G368" s="57">
        <f t="shared" si="185"/>
        <v>52533</v>
      </c>
      <c r="H368" s="57">
        <f t="shared" si="185"/>
        <v>6250</v>
      </c>
      <c r="I368" s="57">
        <f t="shared" si="185"/>
        <v>0</v>
      </c>
      <c r="J368" s="57">
        <f t="shared" si="185"/>
        <v>700</v>
      </c>
      <c r="K368" s="57">
        <f t="shared" si="185"/>
        <v>0</v>
      </c>
      <c r="L368" s="57">
        <f t="shared" si="185"/>
        <v>0</v>
      </c>
      <c r="M368" s="57">
        <f t="shared" si="185"/>
        <v>0</v>
      </c>
      <c r="N368" s="145">
        <f t="shared" si="185"/>
        <v>0</v>
      </c>
      <c r="O368" s="145">
        <f t="shared" ref="O368:R368" si="186">SUM(O369:O377)</f>
        <v>0</v>
      </c>
      <c r="P368" s="145">
        <f t="shared" si="186"/>
        <v>0</v>
      </c>
      <c r="Q368" s="145">
        <f t="shared" si="186"/>
        <v>0</v>
      </c>
      <c r="R368" s="344">
        <f t="shared" si="186"/>
        <v>0</v>
      </c>
      <c r="S368" s="149" t="str">
        <f t="shared" si="165"/>
        <v>TAK</v>
      </c>
      <c r="T368" s="57">
        <f>SUM(T369:T377)</f>
        <v>0</v>
      </c>
      <c r="U368" s="57">
        <f>SUM(U369:U377)</f>
        <v>0</v>
      </c>
      <c r="V368" s="57"/>
      <c r="W368" s="57">
        <f>SUM(W369:W377)</f>
        <v>0</v>
      </c>
    </row>
    <row r="369" spans="1:24" s="63" customFormat="1">
      <c r="A369" s="179"/>
      <c r="B369" s="181"/>
      <c r="C369" s="164">
        <v>3020</v>
      </c>
      <c r="D369" s="165" t="s">
        <v>220</v>
      </c>
      <c r="E369" s="166">
        <f t="shared" ref="E369:E377" si="187">SUM(F369,N369)</f>
        <v>700</v>
      </c>
      <c r="F369" s="166">
        <f t="shared" ref="F369:F377" si="188">SUM(G369:M369)</f>
        <v>700</v>
      </c>
      <c r="G369" s="175">
        <v>0</v>
      </c>
      <c r="H369" s="175">
        <v>0</v>
      </c>
      <c r="I369" s="175">
        <v>0</v>
      </c>
      <c r="J369" s="175">
        <v>700</v>
      </c>
      <c r="K369" s="175">
        <v>0</v>
      </c>
      <c r="L369" s="175">
        <v>0</v>
      </c>
      <c r="M369" s="175">
        <v>0</v>
      </c>
      <c r="N369" s="176">
        <v>0</v>
      </c>
      <c r="O369" s="176">
        <v>0</v>
      </c>
      <c r="P369" s="176">
        <v>0</v>
      </c>
      <c r="Q369" s="176">
        <v>0</v>
      </c>
      <c r="R369" s="175">
        <v>0</v>
      </c>
      <c r="S369" s="149" t="str">
        <f t="shared" si="165"/>
        <v>TAK</v>
      </c>
      <c r="T369" s="175">
        <v>0</v>
      </c>
      <c r="U369" s="175">
        <v>0</v>
      </c>
      <c r="V369" s="175"/>
      <c r="W369" s="175">
        <v>0</v>
      </c>
    </row>
    <row r="370" spans="1:24" s="63" customFormat="1">
      <c r="A370" s="179"/>
      <c r="B370" s="181"/>
      <c r="C370" s="46">
        <v>4010</v>
      </c>
      <c r="D370" s="47" t="s">
        <v>163</v>
      </c>
      <c r="E370" s="48">
        <f t="shared" si="187"/>
        <v>41375</v>
      </c>
      <c r="F370" s="48">
        <f t="shared" si="188"/>
        <v>41375</v>
      </c>
      <c r="G370" s="48">
        <v>41375</v>
      </c>
      <c r="H370" s="207">
        <v>0</v>
      </c>
      <c r="I370" s="207">
        <v>0</v>
      </c>
      <c r="J370" s="207">
        <v>0</v>
      </c>
      <c r="K370" s="207">
        <v>0</v>
      </c>
      <c r="L370" s="207">
        <v>0</v>
      </c>
      <c r="M370" s="207">
        <v>0</v>
      </c>
      <c r="N370" s="231">
        <v>0</v>
      </c>
      <c r="O370" s="231">
        <v>0</v>
      </c>
      <c r="P370" s="231">
        <v>0</v>
      </c>
      <c r="Q370" s="231">
        <v>0</v>
      </c>
      <c r="R370" s="207">
        <v>0</v>
      </c>
      <c r="S370" s="149" t="str">
        <f t="shared" si="165"/>
        <v>TAK</v>
      </c>
      <c r="T370" s="207">
        <v>0</v>
      </c>
      <c r="U370" s="207">
        <v>0</v>
      </c>
      <c r="V370" s="207"/>
      <c r="W370" s="207">
        <v>0</v>
      </c>
    </row>
    <row r="371" spans="1:24" s="63" customFormat="1">
      <c r="A371" s="179"/>
      <c r="B371" s="181"/>
      <c r="C371" s="46">
        <v>4040</v>
      </c>
      <c r="D371" s="47" t="s">
        <v>164</v>
      </c>
      <c r="E371" s="48">
        <f t="shared" si="187"/>
        <v>3315</v>
      </c>
      <c r="F371" s="48">
        <f t="shared" si="188"/>
        <v>3315</v>
      </c>
      <c r="G371" s="48">
        <v>3315</v>
      </c>
      <c r="H371" s="207">
        <v>0</v>
      </c>
      <c r="I371" s="207">
        <v>0</v>
      </c>
      <c r="J371" s="207">
        <v>0</v>
      </c>
      <c r="K371" s="207">
        <v>0</v>
      </c>
      <c r="L371" s="207">
        <v>0</v>
      </c>
      <c r="M371" s="207">
        <v>0</v>
      </c>
      <c r="N371" s="231">
        <v>0</v>
      </c>
      <c r="O371" s="231">
        <v>0</v>
      </c>
      <c r="P371" s="231">
        <v>0</v>
      </c>
      <c r="Q371" s="231">
        <v>0</v>
      </c>
      <c r="R371" s="207">
        <v>0</v>
      </c>
      <c r="S371" s="149" t="str">
        <f t="shared" si="165"/>
        <v>TAK</v>
      </c>
      <c r="T371" s="207">
        <v>0</v>
      </c>
      <c r="U371" s="207">
        <v>0</v>
      </c>
      <c r="V371" s="207"/>
      <c r="W371" s="207">
        <v>0</v>
      </c>
    </row>
    <row r="372" spans="1:24" s="63" customFormat="1">
      <c r="A372" s="179"/>
      <c r="B372" s="181"/>
      <c r="C372" s="46">
        <v>4110</v>
      </c>
      <c r="D372" s="47" t="s">
        <v>161</v>
      </c>
      <c r="E372" s="48">
        <f t="shared" si="187"/>
        <v>6748</v>
      </c>
      <c r="F372" s="48">
        <f t="shared" si="188"/>
        <v>6748</v>
      </c>
      <c r="G372" s="207">
        <v>6748</v>
      </c>
      <c r="H372" s="48">
        <v>0</v>
      </c>
      <c r="I372" s="207">
        <v>0</v>
      </c>
      <c r="J372" s="207">
        <v>0</v>
      </c>
      <c r="K372" s="207">
        <v>0</v>
      </c>
      <c r="L372" s="207">
        <v>0</v>
      </c>
      <c r="M372" s="207">
        <v>0</v>
      </c>
      <c r="N372" s="231">
        <v>0</v>
      </c>
      <c r="O372" s="231">
        <v>0</v>
      </c>
      <c r="P372" s="231">
        <v>0</v>
      </c>
      <c r="Q372" s="231">
        <v>0</v>
      </c>
      <c r="R372" s="207">
        <v>0</v>
      </c>
      <c r="S372" s="149" t="str">
        <f t="shared" si="165"/>
        <v>TAK</v>
      </c>
      <c r="T372" s="207">
        <v>0</v>
      </c>
      <c r="U372" s="207">
        <v>0</v>
      </c>
      <c r="V372" s="207"/>
      <c r="W372" s="207">
        <v>0</v>
      </c>
    </row>
    <row r="373" spans="1:24" s="63" customFormat="1">
      <c r="A373" s="179"/>
      <c r="B373" s="181"/>
      <c r="C373" s="46">
        <v>4120</v>
      </c>
      <c r="D373" s="47" t="s">
        <v>162</v>
      </c>
      <c r="E373" s="48">
        <f t="shared" si="187"/>
        <v>1095</v>
      </c>
      <c r="F373" s="48">
        <f t="shared" si="188"/>
        <v>1095</v>
      </c>
      <c r="G373" s="207">
        <v>1095</v>
      </c>
      <c r="H373" s="48">
        <v>0</v>
      </c>
      <c r="I373" s="207">
        <v>0</v>
      </c>
      <c r="J373" s="207">
        <v>0</v>
      </c>
      <c r="K373" s="207">
        <v>0</v>
      </c>
      <c r="L373" s="207">
        <v>0</v>
      </c>
      <c r="M373" s="207">
        <v>0</v>
      </c>
      <c r="N373" s="231">
        <v>0</v>
      </c>
      <c r="O373" s="231">
        <v>0</v>
      </c>
      <c r="P373" s="231">
        <v>0</v>
      </c>
      <c r="Q373" s="231">
        <v>0</v>
      </c>
      <c r="R373" s="207">
        <v>0</v>
      </c>
      <c r="S373" s="149" t="str">
        <f t="shared" si="165"/>
        <v>TAK</v>
      </c>
      <c r="T373" s="207">
        <v>0</v>
      </c>
      <c r="U373" s="207">
        <v>0</v>
      </c>
      <c r="V373" s="207"/>
      <c r="W373" s="207">
        <v>0</v>
      </c>
    </row>
    <row r="374" spans="1:24" s="63" customFormat="1">
      <c r="A374" s="179"/>
      <c r="B374" s="181"/>
      <c r="C374" s="46">
        <v>4210</v>
      </c>
      <c r="D374" s="47" t="s">
        <v>158</v>
      </c>
      <c r="E374" s="48">
        <f t="shared" si="187"/>
        <v>1000</v>
      </c>
      <c r="F374" s="48">
        <f t="shared" si="188"/>
        <v>1000</v>
      </c>
      <c r="G374" s="207">
        <v>0</v>
      </c>
      <c r="H374" s="207">
        <v>1000</v>
      </c>
      <c r="I374" s="207">
        <v>0</v>
      </c>
      <c r="J374" s="207">
        <v>0</v>
      </c>
      <c r="K374" s="207">
        <v>0</v>
      </c>
      <c r="L374" s="207">
        <v>0</v>
      </c>
      <c r="M374" s="207">
        <v>0</v>
      </c>
      <c r="N374" s="231">
        <v>0</v>
      </c>
      <c r="O374" s="231">
        <v>0</v>
      </c>
      <c r="P374" s="231">
        <v>0</v>
      </c>
      <c r="Q374" s="231">
        <v>0</v>
      </c>
      <c r="R374" s="207">
        <v>0</v>
      </c>
      <c r="S374" s="149" t="str">
        <f t="shared" si="165"/>
        <v>TAK</v>
      </c>
      <c r="T374" s="207">
        <v>0</v>
      </c>
      <c r="U374" s="207">
        <v>0</v>
      </c>
      <c r="V374" s="207"/>
      <c r="W374" s="207">
        <v>0</v>
      </c>
    </row>
    <row r="375" spans="1:24" s="63" customFormat="1">
      <c r="A375" s="179"/>
      <c r="B375" s="181"/>
      <c r="C375" s="46">
        <v>4280</v>
      </c>
      <c r="D375" s="47" t="s">
        <v>173</v>
      </c>
      <c r="E375" s="48">
        <f t="shared" si="187"/>
        <v>100</v>
      </c>
      <c r="F375" s="48">
        <f t="shared" si="188"/>
        <v>100</v>
      </c>
      <c r="G375" s="207">
        <v>0</v>
      </c>
      <c r="H375" s="207">
        <v>100</v>
      </c>
      <c r="I375" s="207">
        <v>0</v>
      </c>
      <c r="J375" s="207">
        <v>0</v>
      </c>
      <c r="K375" s="207">
        <v>0</v>
      </c>
      <c r="L375" s="207">
        <v>0</v>
      </c>
      <c r="M375" s="207">
        <v>0</v>
      </c>
      <c r="N375" s="231">
        <v>0</v>
      </c>
      <c r="O375" s="231">
        <v>0</v>
      </c>
      <c r="P375" s="231">
        <v>0</v>
      </c>
      <c r="Q375" s="231">
        <v>0</v>
      </c>
      <c r="R375" s="207">
        <v>0</v>
      </c>
      <c r="S375" s="149" t="str">
        <f t="shared" si="165"/>
        <v>TAK</v>
      </c>
      <c r="T375" s="207">
        <v>0</v>
      </c>
      <c r="U375" s="207">
        <v>0</v>
      </c>
      <c r="V375" s="207"/>
      <c r="W375" s="207">
        <v>0</v>
      </c>
    </row>
    <row r="376" spans="1:24" s="63" customFormat="1">
      <c r="A376" s="179"/>
      <c r="B376" s="181"/>
      <c r="C376" s="46">
        <v>4300</v>
      </c>
      <c r="D376" s="47" t="s">
        <v>154</v>
      </c>
      <c r="E376" s="48">
        <f t="shared" si="187"/>
        <v>3500</v>
      </c>
      <c r="F376" s="48">
        <f t="shared" si="188"/>
        <v>3500</v>
      </c>
      <c r="G376" s="207">
        <v>0</v>
      </c>
      <c r="H376" s="207">
        <v>3500</v>
      </c>
      <c r="I376" s="207">
        <v>0</v>
      </c>
      <c r="J376" s="207">
        <v>0</v>
      </c>
      <c r="K376" s="207">
        <v>0</v>
      </c>
      <c r="L376" s="207">
        <v>0</v>
      </c>
      <c r="M376" s="207">
        <v>0</v>
      </c>
      <c r="N376" s="231">
        <v>0</v>
      </c>
      <c r="O376" s="231">
        <v>0</v>
      </c>
      <c r="P376" s="231">
        <v>0</v>
      </c>
      <c r="Q376" s="231">
        <v>0</v>
      </c>
      <c r="R376" s="207">
        <v>0</v>
      </c>
      <c r="S376" s="149" t="str">
        <f t="shared" si="165"/>
        <v>TAK</v>
      </c>
      <c r="T376" s="207">
        <v>0</v>
      </c>
      <c r="U376" s="207">
        <v>0</v>
      </c>
      <c r="V376" s="207"/>
      <c r="W376" s="207">
        <v>0</v>
      </c>
    </row>
    <row r="377" spans="1:24" s="63" customFormat="1">
      <c r="A377" s="179"/>
      <c r="B377" s="181"/>
      <c r="C377" s="218">
        <v>4440</v>
      </c>
      <c r="D377" s="219" t="s">
        <v>167</v>
      </c>
      <c r="E377" s="220">
        <f t="shared" si="187"/>
        <v>1650</v>
      </c>
      <c r="F377" s="220">
        <f t="shared" si="188"/>
        <v>1650</v>
      </c>
      <c r="G377" s="248">
        <v>0</v>
      </c>
      <c r="H377" s="220">
        <v>1650</v>
      </c>
      <c r="I377" s="248">
        <v>0</v>
      </c>
      <c r="J377" s="248">
        <v>0</v>
      </c>
      <c r="K377" s="248">
        <v>0</v>
      </c>
      <c r="L377" s="248">
        <v>0</v>
      </c>
      <c r="M377" s="248">
        <v>0</v>
      </c>
      <c r="N377" s="329">
        <v>0</v>
      </c>
      <c r="O377" s="329">
        <v>0</v>
      </c>
      <c r="P377" s="329">
        <v>0</v>
      </c>
      <c r="Q377" s="329">
        <v>0</v>
      </c>
      <c r="R377" s="248">
        <v>0</v>
      </c>
      <c r="S377" s="149" t="str">
        <f t="shared" si="165"/>
        <v>TAK</v>
      </c>
      <c r="T377" s="248">
        <v>0</v>
      </c>
      <c r="U377" s="248">
        <v>0</v>
      </c>
      <c r="V377" s="248"/>
      <c r="W377" s="248">
        <v>0</v>
      </c>
    </row>
    <row r="378" spans="1:24" s="63" customFormat="1">
      <c r="A378" s="179"/>
      <c r="B378" s="71">
        <v>90004</v>
      </c>
      <c r="C378" s="180"/>
      <c r="D378" s="56" t="s">
        <v>209</v>
      </c>
      <c r="E378" s="57">
        <f t="shared" ref="E378:N378" si="189">SUM(E379:E384)</f>
        <v>15400</v>
      </c>
      <c r="F378" s="57">
        <f t="shared" si="189"/>
        <v>15400</v>
      </c>
      <c r="G378" s="57">
        <f t="shared" si="189"/>
        <v>2900</v>
      </c>
      <c r="H378" s="57">
        <f t="shared" si="189"/>
        <v>12500</v>
      </c>
      <c r="I378" s="57">
        <f t="shared" si="189"/>
        <v>0</v>
      </c>
      <c r="J378" s="57">
        <f t="shared" ref="J378:K378" si="190">SUM(J379:J384)</f>
        <v>0</v>
      </c>
      <c r="K378" s="57">
        <f t="shared" si="190"/>
        <v>0</v>
      </c>
      <c r="L378" s="57">
        <f t="shared" si="189"/>
        <v>0</v>
      </c>
      <c r="M378" s="57">
        <f t="shared" si="189"/>
        <v>0</v>
      </c>
      <c r="N378" s="145">
        <f t="shared" si="189"/>
        <v>0</v>
      </c>
      <c r="O378" s="145">
        <f t="shared" ref="O378:R378" si="191">SUM(O379:O384)</f>
        <v>0</v>
      </c>
      <c r="P378" s="145">
        <f t="shared" si="191"/>
        <v>0</v>
      </c>
      <c r="Q378" s="145">
        <f t="shared" si="191"/>
        <v>0</v>
      </c>
      <c r="R378" s="345">
        <f t="shared" si="191"/>
        <v>0</v>
      </c>
      <c r="S378" s="149" t="str">
        <f t="shared" si="165"/>
        <v>TAK</v>
      </c>
      <c r="T378" s="57">
        <f>SUM(T379:T384)</f>
        <v>0</v>
      </c>
      <c r="U378" s="57">
        <f>SUM(U379:U384)</f>
        <v>0</v>
      </c>
      <c r="V378" s="57"/>
      <c r="W378" s="57">
        <f>SUM(W379:W384)</f>
        <v>0</v>
      </c>
    </row>
    <row r="379" spans="1:24" s="63" customFormat="1">
      <c r="A379" s="179"/>
      <c r="B379" s="181"/>
      <c r="C379" s="43">
        <v>4110</v>
      </c>
      <c r="D379" s="44" t="s">
        <v>161</v>
      </c>
      <c r="E379" s="45">
        <f t="shared" ref="E379:E384" si="192">SUM(F379,N379)</f>
        <v>350</v>
      </c>
      <c r="F379" s="45">
        <f t="shared" ref="F379:F384" si="193">SUM(G379:M379)</f>
        <v>350</v>
      </c>
      <c r="G379" s="45">
        <v>350</v>
      </c>
      <c r="H379" s="45">
        <v>0</v>
      </c>
      <c r="I379" s="69">
        <v>0</v>
      </c>
      <c r="J379" s="69">
        <v>0</v>
      </c>
      <c r="K379" s="69">
        <v>0</v>
      </c>
      <c r="L379" s="69">
        <v>0</v>
      </c>
      <c r="M379" s="69">
        <v>0</v>
      </c>
      <c r="N379" s="146">
        <v>0</v>
      </c>
      <c r="O379" s="146">
        <v>0</v>
      </c>
      <c r="P379" s="146">
        <v>0</v>
      </c>
      <c r="Q379" s="146">
        <v>0</v>
      </c>
      <c r="R379" s="69">
        <v>0</v>
      </c>
      <c r="S379" s="149" t="str">
        <f t="shared" si="165"/>
        <v>TAK</v>
      </c>
      <c r="T379" s="69">
        <v>0</v>
      </c>
      <c r="U379" s="69">
        <v>0</v>
      </c>
      <c r="V379" s="69"/>
      <c r="W379" s="69">
        <v>0</v>
      </c>
    </row>
    <row r="380" spans="1:24" s="63" customFormat="1">
      <c r="A380" s="179"/>
      <c r="B380" s="181"/>
      <c r="C380" s="46">
        <v>4120</v>
      </c>
      <c r="D380" s="47" t="s">
        <v>162</v>
      </c>
      <c r="E380" s="48">
        <f t="shared" si="192"/>
        <v>50</v>
      </c>
      <c r="F380" s="48">
        <f t="shared" si="193"/>
        <v>50</v>
      </c>
      <c r="G380" s="48">
        <v>50</v>
      </c>
      <c r="H380" s="48">
        <v>0</v>
      </c>
      <c r="I380" s="207">
        <v>0</v>
      </c>
      <c r="J380" s="207">
        <v>0</v>
      </c>
      <c r="K380" s="207">
        <v>0</v>
      </c>
      <c r="L380" s="207">
        <v>0</v>
      </c>
      <c r="M380" s="207">
        <v>0</v>
      </c>
      <c r="N380" s="231">
        <v>0</v>
      </c>
      <c r="O380" s="231">
        <v>0</v>
      </c>
      <c r="P380" s="231">
        <v>0</v>
      </c>
      <c r="Q380" s="231">
        <v>0</v>
      </c>
      <c r="R380" s="207">
        <v>0</v>
      </c>
      <c r="S380" s="149" t="str">
        <f t="shared" si="165"/>
        <v>TAK</v>
      </c>
      <c r="T380" s="207">
        <v>0</v>
      </c>
      <c r="U380" s="207">
        <v>0</v>
      </c>
      <c r="V380" s="207"/>
      <c r="W380" s="207">
        <v>0</v>
      </c>
    </row>
    <row r="381" spans="1:24" s="63" customFormat="1">
      <c r="A381" s="179"/>
      <c r="B381" s="181"/>
      <c r="C381" s="46">
        <v>4170</v>
      </c>
      <c r="D381" s="47" t="s">
        <v>157</v>
      </c>
      <c r="E381" s="48">
        <f t="shared" si="192"/>
        <v>2500</v>
      </c>
      <c r="F381" s="48">
        <f t="shared" si="193"/>
        <v>2500</v>
      </c>
      <c r="G381" s="48">
        <v>2500</v>
      </c>
      <c r="H381" s="207">
        <v>0</v>
      </c>
      <c r="I381" s="207">
        <v>0</v>
      </c>
      <c r="J381" s="207">
        <v>0</v>
      </c>
      <c r="K381" s="207">
        <v>0</v>
      </c>
      <c r="L381" s="207">
        <v>0</v>
      </c>
      <c r="M381" s="207">
        <v>0</v>
      </c>
      <c r="N381" s="231">
        <v>0</v>
      </c>
      <c r="O381" s="231">
        <v>0</v>
      </c>
      <c r="P381" s="231">
        <v>0</v>
      </c>
      <c r="Q381" s="231">
        <v>0</v>
      </c>
      <c r="R381" s="207">
        <v>0</v>
      </c>
      <c r="S381" s="149" t="str">
        <f t="shared" si="165"/>
        <v>TAK</v>
      </c>
      <c r="T381" s="207">
        <v>0</v>
      </c>
      <c r="U381" s="207">
        <v>0</v>
      </c>
      <c r="V381" s="207"/>
      <c r="W381" s="207">
        <v>0</v>
      </c>
    </row>
    <row r="382" spans="1:24" s="63" customFormat="1">
      <c r="A382" s="179"/>
      <c r="B382" s="181"/>
      <c r="C382" s="49">
        <v>4210</v>
      </c>
      <c r="D382" s="50" t="s">
        <v>158</v>
      </c>
      <c r="E382" s="51">
        <f t="shared" si="192"/>
        <v>4500</v>
      </c>
      <c r="F382" s="51">
        <f t="shared" si="193"/>
        <v>4500</v>
      </c>
      <c r="G382" s="235">
        <v>0</v>
      </c>
      <c r="H382" s="235">
        <v>4500</v>
      </c>
      <c r="I382" s="235">
        <v>0</v>
      </c>
      <c r="J382" s="235">
        <v>0</v>
      </c>
      <c r="K382" s="235">
        <v>0</v>
      </c>
      <c r="L382" s="235">
        <v>0</v>
      </c>
      <c r="M382" s="235">
        <v>0</v>
      </c>
      <c r="N382" s="246">
        <v>0</v>
      </c>
      <c r="O382" s="246">
        <v>0</v>
      </c>
      <c r="P382" s="246">
        <v>0</v>
      </c>
      <c r="Q382" s="246">
        <v>0</v>
      </c>
      <c r="R382" s="235">
        <v>0</v>
      </c>
      <c r="S382" s="149" t="str">
        <f t="shared" si="165"/>
        <v>TAK</v>
      </c>
      <c r="T382" s="235">
        <v>0</v>
      </c>
      <c r="U382" s="235">
        <v>0</v>
      </c>
      <c r="V382" s="235"/>
      <c r="W382" s="235">
        <v>0</v>
      </c>
    </row>
    <row r="383" spans="1:24" s="63" customFormat="1">
      <c r="A383" s="179"/>
      <c r="B383" s="181"/>
      <c r="C383" s="46">
        <v>4270</v>
      </c>
      <c r="D383" s="47" t="s">
        <v>150</v>
      </c>
      <c r="E383" s="48">
        <f t="shared" si="192"/>
        <v>1000</v>
      </c>
      <c r="F383" s="48">
        <f t="shared" si="193"/>
        <v>1000</v>
      </c>
      <c r="G383" s="207">
        <v>0</v>
      </c>
      <c r="H383" s="207">
        <v>1000</v>
      </c>
      <c r="I383" s="207">
        <v>0</v>
      </c>
      <c r="J383" s="207">
        <v>0</v>
      </c>
      <c r="K383" s="207">
        <v>0</v>
      </c>
      <c r="L383" s="207">
        <v>0</v>
      </c>
      <c r="M383" s="207">
        <v>0</v>
      </c>
      <c r="N383" s="231">
        <v>0</v>
      </c>
      <c r="O383" s="231">
        <v>0</v>
      </c>
      <c r="P383" s="231">
        <v>0</v>
      </c>
      <c r="Q383" s="231">
        <v>0</v>
      </c>
      <c r="R383" s="207">
        <v>0</v>
      </c>
      <c r="S383" s="149" t="str">
        <f t="shared" si="165"/>
        <v>TAK</v>
      </c>
      <c r="T383" s="207">
        <v>0</v>
      </c>
      <c r="U383" s="207">
        <v>0</v>
      </c>
      <c r="V383" s="207"/>
      <c r="W383" s="207">
        <v>0</v>
      </c>
    </row>
    <row r="384" spans="1:24" s="63" customFormat="1">
      <c r="A384" s="179"/>
      <c r="B384" s="181"/>
      <c r="C384" s="218">
        <v>4300</v>
      </c>
      <c r="D384" s="219" t="s">
        <v>154</v>
      </c>
      <c r="E384" s="220">
        <f t="shared" si="192"/>
        <v>7000</v>
      </c>
      <c r="F384" s="220">
        <f t="shared" si="193"/>
        <v>7000</v>
      </c>
      <c r="G384" s="221">
        <v>0</v>
      </c>
      <c r="H384" s="221">
        <v>7000</v>
      </c>
      <c r="I384" s="221">
        <v>0</v>
      </c>
      <c r="J384" s="221">
        <v>0</v>
      </c>
      <c r="K384" s="221">
        <v>0</v>
      </c>
      <c r="L384" s="221">
        <v>0</v>
      </c>
      <c r="M384" s="221">
        <v>0</v>
      </c>
      <c r="N384" s="357">
        <v>0</v>
      </c>
      <c r="O384" s="357">
        <v>0</v>
      </c>
      <c r="P384" s="357">
        <v>0</v>
      </c>
      <c r="Q384" s="357">
        <v>0</v>
      </c>
      <c r="R384" s="358">
        <v>0</v>
      </c>
      <c r="S384" s="149" t="str">
        <f t="shared" si="165"/>
        <v>TAK</v>
      </c>
      <c r="T384" s="221">
        <v>0</v>
      </c>
      <c r="U384" s="221">
        <v>0</v>
      </c>
      <c r="V384" s="221"/>
      <c r="W384" s="221">
        <v>0</v>
      </c>
      <c r="X384" s="187" t="s">
        <v>377</v>
      </c>
    </row>
    <row r="385" spans="1:24" s="63" customFormat="1">
      <c r="A385" s="179"/>
      <c r="B385" s="71">
        <v>90015</v>
      </c>
      <c r="C385" s="180"/>
      <c r="D385" s="56" t="s">
        <v>210</v>
      </c>
      <c r="E385" s="57">
        <f>SUM(E386:E388)</f>
        <v>205000</v>
      </c>
      <c r="F385" s="57">
        <f t="shared" ref="F385:N385" si="194">SUM(F386:F388)</f>
        <v>205000</v>
      </c>
      <c r="G385" s="57">
        <f t="shared" si="194"/>
        <v>0</v>
      </c>
      <c r="H385" s="57">
        <f t="shared" si="194"/>
        <v>205000</v>
      </c>
      <c r="I385" s="57">
        <f t="shared" si="194"/>
        <v>0</v>
      </c>
      <c r="J385" s="57">
        <f t="shared" si="194"/>
        <v>0</v>
      </c>
      <c r="K385" s="57">
        <f t="shared" si="194"/>
        <v>0</v>
      </c>
      <c r="L385" s="57">
        <f t="shared" si="194"/>
        <v>0</v>
      </c>
      <c r="M385" s="57">
        <f t="shared" si="194"/>
        <v>0</v>
      </c>
      <c r="N385" s="145">
        <f t="shared" si="194"/>
        <v>0</v>
      </c>
      <c r="O385" s="145">
        <f t="shared" ref="O385:R385" si="195">SUM(O386:O388)</f>
        <v>0</v>
      </c>
      <c r="P385" s="145">
        <f t="shared" si="195"/>
        <v>0</v>
      </c>
      <c r="Q385" s="145">
        <f t="shared" si="195"/>
        <v>0</v>
      </c>
      <c r="R385" s="345">
        <f t="shared" si="195"/>
        <v>0</v>
      </c>
      <c r="S385" s="149" t="str">
        <f t="shared" si="165"/>
        <v>TAK</v>
      </c>
      <c r="T385" s="57">
        <f>SUM(T387:T388)</f>
        <v>0</v>
      </c>
      <c r="U385" s="57">
        <f>SUM(U387:U388)</f>
        <v>0</v>
      </c>
      <c r="V385" s="57"/>
      <c r="W385" s="57">
        <f>SUM(W387:W388)</f>
        <v>0</v>
      </c>
    </row>
    <row r="386" spans="1:24" s="63" customFormat="1">
      <c r="A386" s="179"/>
      <c r="B386" s="181"/>
      <c r="C386" s="43">
        <v>4210</v>
      </c>
      <c r="D386" s="44" t="s">
        <v>158</v>
      </c>
      <c r="E386" s="45">
        <f>SUM(F386,N386)</f>
        <v>0</v>
      </c>
      <c r="F386" s="45">
        <f t="shared" ref="F386" si="196">SUM(G386:M386)</f>
        <v>0</v>
      </c>
      <c r="G386" s="69">
        <v>0</v>
      </c>
      <c r="H386" s="69">
        <v>0</v>
      </c>
      <c r="I386" s="69">
        <v>0</v>
      </c>
      <c r="J386" s="69"/>
      <c r="K386" s="69"/>
      <c r="L386" s="69">
        <v>0</v>
      </c>
      <c r="M386" s="69">
        <v>0</v>
      </c>
      <c r="N386" s="146">
        <v>0</v>
      </c>
      <c r="O386" s="146">
        <v>0</v>
      </c>
      <c r="P386" s="146">
        <v>0</v>
      </c>
      <c r="Q386" s="146">
        <v>0</v>
      </c>
      <c r="R386" s="69">
        <v>0</v>
      </c>
      <c r="S386" s="149" t="str">
        <f t="shared" si="165"/>
        <v>TAK</v>
      </c>
      <c r="T386" s="69">
        <v>0</v>
      </c>
      <c r="U386" s="69">
        <v>0</v>
      </c>
      <c r="V386" s="69"/>
      <c r="W386" s="69">
        <v>0</v>
      </c>
      <c r="X386" s="187" t="s">
        <v>376</v>
      </c>
    </row>
    <row r="387" spans="1:24" s="63" customFormat="1">
      <c r="A387" s="179"/>
      <c r="B387" s="181"/>
      <c r="C387" s="355">
        <v>4260</v>
      </c>
      <c r="D387" s="252" t="s">
        <v>165</v>
      </c>
      <c r="E387" s="253">
        <f>SUM(F387,N387)</f>
        <v>135000</v>
      </c>
      <c r="F387" s="253">
        <f t="shared" ref="F387:F388" si="197">SUM(G387:M387)</f>
        <v>135000</v>
      </c>
      <c r="G387" s="255">
        <v>0</v>
      </c>
      <c r="H387" s="255">
        <v>135000</v>
      </c>
      <c r="I387" s="255">
        <v>0</v>
      </c>
      <c r="J387" s="255"/>
      <c r="K387" s="255"/>
      <c r="L387" s="255">
        <v>0</v>
      </c>
      <c r="M387" s="255">
        <v>0</v>
      </c>
      <c r="N387" s="256">
        <v>0</v>
      </c>
      <c r="O387" s="256">
        <v>0</v>
      </c>
      <c r="P387" s="256">
        <v>0</v>
      </c>
      <c r="Q387" s="256">
        <v>0</v>
      </c>
      <c r="R387" s="255">
        <v>0</v>
      </c>
      <c r="S387" s="149" t="str">
        <f t="shared" ref="S387:S397" si="198">IF(SUM(N387,F387)=E387,"TAK","NIE")</f>
        <v>TAK</v>
      </c>
      <c r="T387" s="69">
        <v>0</v>
      </c>
      <c r="U387" s="69">
        <v>0</v>
      </c>
      <c r="V387" s="69"/>
      <c r="W387" s="69">
        <v>0</v>
      </c>
    </row>
    <row r="388" spans="1:24" s="63" customFormat="1">
      <c r="A388" s="179"/>
      <c r="B388" s="181"/>
      <c r="C388" s="218">
        <v>4270</v>
      </c>
      <c r="D388" s="219" t="s">
        <v>150</v>
      </c>
      <c r="E388" s="220">
        <f>SUM(F388,N388)</f>
        <v>70000</v>
      </c>
      <c r="F388" s="220">
        <f t="shared" si="197"/>
        <v>70000</v>
      </c>
      <c r="G388" s="248">
        <v>0</v>
      </c>
      <c r="H388" s="248">
        <v>70000</v>
      </c>
      <c r="I388" s="248">
        <v>0</v>
      </c>
      <c r="J388" s="248"/>
      <c r="K388" s="248"/>
      <c r="L388" s="248">
        <v>0</v>
      </c>
      <c r="M388" s="248">
        <v>0</v>
      </c>
      <c r="N388" s="329">
        <v>0</v>
      </c>
      <c r="O388" s="329">
        <v>0</v>
      </c>
      <c r="P388" s="329">
        <v>0</v>
      </c>
      <c r="Q388" s="329">
        <v>0</v>
      </c>
      <c r="R388" s="248">
        <v>0</v>
      </c>
      <c r="S388" s="149" t="str">
        <f t="shared" si="198"/>
        <v>TAK</v>
      </c>
      <c r="T388" s="248">
        <v>0</v>
      </c>
      <c r="U388" s="248">
        <v>0</v>
      </c>
      <c r="V388" s="248"/>
      <c r="W388" s="248">
        <v>0</v>
      </c>
    </row>
    <row r="389" spans="1:24" s="63" customFormat="1">
      <c r="A389" s="179"/>
      <c r="B389" s="71">
        <v>90095</v>
      </c>
      <c r="C389" s="180"/>
      <c r="D389" s="56" t="s">
        <v>139</v>
      </c>
      <c r="E389" s="57">
        <f t="shared" ref="E389:N389" si="199">SUM(E390:E392)</f>
        <v>10000</v>
      </c>
      <c r="F389" s="57">
        <f t="shared" si="199"/>
        <v>10000</v>
      </c>
      <c r="G389" s="57">
        <f t="shared" si="199"/>
        <v>0</v>
      </c>
      <c r="H389" s="57">
        <f t="shared" si="199"/>
        <v>10000</v>
      </c>
      <c r="I389" s="57">
        <f t="shared" si="199"/>
        <v>0</v>
      </c>
      <c r="J389" s="57"/>
      <c r="K389" s="57"/>
      <c r="L389" s="57">
        <f t="shared" si="199"/>
        <v>0</v>
      </c>
      <c r="M389" s="57">
        <f t="shared" si="199"/>
        <v>0</v>
      </c>
      <c r="N389" s="145">
        <f t="shared" si="199"/>
        <v>0</v>
      </c>
      <c r="O389" s="145">
        <f t="shared" ref="O389:R389" si="200">SUM(O390:O392)</f>
        <v>0</v>
      </c>
      <c r="P389" s="145">
        <f t="shared" si="200"/>
        <v>0</v>
      </c>
      <c r="Q389" s="145">
        <f t="shared" si="200"/>
        <v>0</v>
      </c>
      <c r="R389" s="345">
        <f t="shared" si="200"/>
        <v>0</v>
      </c>
      <c r="S389" s="149" t="str">
        <f t="shared" si="198"/>
        <v>TAK</v>
      </c>
      <c r="T389" s="57">
        <f>SUM(T390:T392)</f>
        <v>0</v>
      </c>
      <c r="U389" s="57">
        <f>SUM(U390:U392)</f>
        <v>0</v>
      </c>
      <c r="V389" s="57"/>
      <c r="W389" s="57">
        <f>SUM(W390:W392)</f>
        <v>0</v>
      </c>
    </row>
    <row r="390" spans="1:24" s="63" customFormat="1">
      <c r="A390" s="179"/>
      <c r="B390" s="181"/>
      <c r="C390" s="43">
        <v>4210</v>
      </c>
      <c r="D390" s="44" t="s">
        <v>158</v>
      </c>
      <c r="E390" s="45">
        <f>SUM(F390,N390)</f>
        <v>5000</v>
      </c>
      <c r="F390" s="45">
        <f t="shared" ref="F390:F392" si="201">SUM(G390:M390)</f>
        <v>5000</v>
      </c>
      <c r="G390" s="69">
        <v>0</v>
      </c>
      <c r="H390" s="69">
        <v>5000</v>
      </c>
      <c r="I390" s="69">
        <v>0</v>
      </c>
      <c r="J390" s="69"/>
      <c r="K390" s="69"/>
      <c r="L390" s="69">
        <v>0</v>
      </c>
      <c r="M390" s="69">
        <v>0</v>
      </c>
      <c r="N390" s="146">
        <v>0</v>
      </c>
      <c r="O390" s="146">
        <v>0</v>
      </c>
      <c r="P390" s="146">
        <v>0</v>
      </c>
      <c r="Q390" s="146">
        <v>0</v>
      </c>
      <c r="R390" s="69">
        <v>0</v>
      </c>
      <c r="S390" s="149" t="str">
        <f t="shared" si="198"/>
        <v>TAK</v>
      </c>
      <c r="T390" s="69">
        <v>0</v>
      </c>
      <c r="U390" s="69">
        <v>0</v>
      </c>
      <c r="V390" s="69"/>
      <c r="W390" s="69">
        <v>0</v>
      </c>
    </row>
    <row r="391" spans="1:24" s="63" customFormat="1">
      <c r="A391" s="179"/>
      <c r="B391" s="181"/>
      <c r="C391" s="46">
        <v>4270</v>
      </c>
      <c r="D391" s="47" t="s">
        <v>150</v>
      </c>
      <c r="E391" s="48">
        <f>SUM(F391,N391)</f>
        <v>5000</v>
      </c>
      <c r="F391" s="48">
        <f t="shared" si="201"/>
        <v>5000</v>
      </c>
      <c r="G391" s="207">
        <v>0</v>
      </c>
      <c r="H391" s="207">
        <v>5000</v>
      </c>
      <c r="I391" s="207">
        <v>0</v>
      </c>
      <c r="J391" s="207"/>
      <c r="K391" s="207"/>
      <c r="L391" s="207">
        <v>0</v>
      </c>
      <c r="M391" s="207">
        <v>0</v>
      </c>
      <c r="N391" s="231">
        <v>0</v>
      </c>
      <c r="O391" s="231">
        <v>0</v>
      </c>
      <c r="P391" s="231">
        <v>0</v>
      </c>
      <c r="Q391" s="231">
        <v>0</v>
      </c>
      <c r="R391" s="207">
        <v>0</v>
      </c>
      <c r="S391" s="149" t="str">
        <f t="shared" si="198"/>
        <v>TAK</v>
      </c>
      <c r="T391" s="207">
        <v>0</v>
      </c>
      <c r="U391" s="207">
        <v>0</v>
      </c>
      <c r="V391" s="207"/>
      <c r="W391" s="207">
        <v>0</v>
      </c>
    </row>
    <row r="392" spans="1:24" s="63" customFormat="1">
      <c r="A392" s="179"/>
      <c r="B392" s="181"/>
      <c r="C392" s="218">
        <v>4300</v>
      </c>
      <c r="D392" s="219" t="s">
        <v>154</v>
      </c>
      <c r="E392" s="220">
        <f>SUM(F392,N392)</f>
        <v>0</v>
      </c>
      <c r="F392" s="220">
        <f t="shared" si="201"/>
        <v>0</v>
      </c>
      <c r="G392" s="248">
        <v>0</v>
      </c>
      <c r="H392" s="248">
        <v>0</v>
      </c>
      <c r="I392" s="248">
        <v>0</v>
      </c>
      <c r="J392" s="248"/>
      <c r="K392" s="248"/>
      <c r="L392" s="248">
        <v>0</v>
      </c>
      <c r="M392" s="248">
        <v>0</v>
      </c>
      <c r="N392" s="329">
        <v>0</v>
      </c>
      <c r="O392" s="329">
        <v>0</v>
      </c>
      <c r="P392" s="329">
        <v>0</v>
      </c>
      <c r="Q392" s="329">
        <v>0</v>
      </c>
      <c r="R392" s="329">
        <v>0</v>
      </c>
      <c r="S392" s="149" t="str">
        <f t="shared" si="198"/>
        <v>TAK</v>
      </c>
      <c r="T392" s="248">
        <v>0</v>
      </c>
      <c r="U392" s="248">
        <v>0</v>
      </c>
      <c r="V392" s="248"/>
      <c r="W392" s="248">
        <v>0</v>
      </c>
      <c r="X392" s="187" t="s">
        <v>375</v>
      </c>
    </row>
    <row r="393" spans="1:24" s="63" customFormat="1">
      <c r="A393" s="160">
        <v>921</v>
      </c>
      <c r="B393" s="319"/>
      <c r="C393" s="180"/>
      <c r="D393" s="359" t="s">
        <v>146</v>
      </c>
      <c r="E393" s="360">
        <f t="shared" ref="E393:R393" si="202">SUM(E394,E410,E413,E418)</f>
        <v>932660</v>
      </c>
      <c r="F393" s="360">
        <f t="shared" si="202"/>
        <v>320300</v>
      </c>
      <c r="G393" s="360">
        <f t="shared" si="202"/>
        <v>0</v>
      </c>
      <c r="H393" s="360">
        <f t="shared" si="202"/>
        <v>141300</v>
      </c>
      <c r="I393" s="360">
        <f t="shared" si="202"/>
        <v>179000</v>
      </c>
      <c r="J393" s="360">
        <f t="shared" si="202"/>
        <v>0</v>
      </c>
      <c r="K393" s="360">
        <f t="shared" si="202"/>
        <v>0</v>
      </c>
      <c r="L393" s="360">
        <f t="shared" si="202"/>
        <v>0</v>
      </c>
      <c r="M393" s="360">
        <f t="shared" si="202"/>
        <v>0</v>
      </c>
      <c r="N393" s="361">
        <f t="shared" si="202"/>
        <v>612360</v>
      </c>
      <c r="O393" s="361">
        <f t="shared" si="202"/>
        <v>612360</v>
      </c>
      <c r="P393" s="361">
        <f t="shared" si="202"/>
        <v>487360</v>
      </c>
      <c r="Q393" s="361">
        <f t="shared" si="202"/>
        <v>0</v>
      </c>
      <c r="R393" s="361">
        <f t="shared" si="202"/>
        <v>0</v>
      </c>
      <c r="S393" s="149" t="str">
        <f t="shared" si="198"/>
        <v>TAK</v>
      </c>
      <c r="T393" s="360" t="e">
        <f>SUM(T394,T410,T413,T418)</f>
        <v>#REF!</v>
      </c>
      <c r="U393" s="360" t="e">
        <f>SUM(U394,U410,U413,U418)</f>
        <v>#REF!</v>
      </c>
      <c r="V393" s="360" t="e">
        <f>SUM(V394,V410,V413,V418)</f>
        <v>#REF!</v>
      </c>
      <c r="W393" s="360" t="e">
        <f>SUM(W394,W410,W413,W418)</f>
        <v>#REF!</v>
      </c>
    </row>
    <row r="394" spans="1:24" s="63" customFormat="1">
      <c r="A394" s="179"/>
      <c r="B394" s="71">
        <v>92109</v>
      </c>
      <c r="C394" s="180"/>
      <c r="D394" s="56" t="s">
        <v>211</v>
      </c>
      <c r="E394" s="57">
        <f t="shared" ref="E394:R394" si="203">SUM(E407,E404,E395:E400)</f>
        <v>685660</v>
      </c>
      <c r="F394" s="57">
        <f t="shared" si="203"/>
        <v>73300</v>
      </c>
      <c r="G394" s="57">
        <f t="shared" si="203"/>
        <v>0</v>
      </c>
      <c r="H394" s="57">
        <f t="shared" si="203"/>
        <v>73300</v>
      </c>
      <c r="I394" s="57">
        <f t="shared" si="203"/>
        <v>0</v>
      </c>
      <c r="J394" s="57">
        <f t="shared" si="203"/>
        <v>0</v>
      </c>
      <c r="K394" s="57">
        <f t="shared" si="203"/>
        <v>0</v>
      </c>
      <c r="L394" s="57">
        <f t="shared" si="203"/>
        <v>0</v>
      </c>
      <c r="M394" s="57">
        <f t="shared" si="203"/>
        <v>0</v>
      </c>
      <c r="N394" s="57">
        <f t="shared" si="203"/>
        <v>612360</v>
      </c>
      <c r="O394" s="57">
        <f t="shared" si="203"/>
        <v>612360</v>
      </c>
      <c r="P394" s="57">
        <f t="shared" si="203"/>
        <v>487360</v>
      </c>
      <c r="Q394" s="57">
        <f t="shared" si="203"/>
        <v>0</v>
      </c>
      <c r="R394" s="57">
        <f t="shared" si="203"/>
        <v>0</v>
      </c>
      <c r="S394" s="149" t="str">
        <f t="shared" si="198"/>
        <v>TAK</v>
      </c>
      <c r="T394" s="45" t="e">
        <f>SUM(T395:T396,#REF!,T397:T409,#REF!)</f>
        <v>#REF!</v>
      </c>
      <c r="U394" s="45" t="e">
        <f>SUM(U395:U396,#REF!,U397:U409,#REF!)</f>
        <v>#REF!</v>
      </c>
      <c r="V394" s="45" t="e">
        <f>SUM(V395:V396,#REF!,V397:V409,#REF!)</f>
        <v>#REF!</v>
      </c>
      <c r="W394" s="45" t="e">
        <f>SUM(W395:W396,#REF!,W397:W409,#REF!)</f>
        <v>#REF!</v>
      </c>
    </row>
    <row r="395" spans="1:24" s="63" customFormat="1">
      <c r="A395" s="179"/>
      <c r="B395" s="181"/>
      <c r="C395" s="355">
        <v>4210</v>
      </c>
      <c r="D395" s="252" t="s">
        <v>158</v>
      </c>
      <c r="E395" s="253">
        <f t="shared" ref="E395:E399" si="204">SUM(F395,N395)</f>
        <v>31000</v>
      </c>
      <c r="F395" s="253">
        <f t="shared" ref="F395:F409" si="205">SUM(G395:M395)</f>
        <v>31000</v>
      </c>
      <c r="G395" s="255">
        <v>0</v>
      </c>
      <c r="H395" s="255">
        <v>31000</v>
      </c>
      <c r="I395" s="255">
        <v>0</v>
      </c>
      <c r="J395" s="255">
        <v>0</v>
      </c>
      <c r="K395" s="255">
        <v>0</v>
      </c>
      <c r="L395" s="255">
        <v>0</v>
      </c>
      <c r="M395" s="255">
        <v>0</v>
      </c>
      <c r="N395" s="256">
        <v>0</v>
      </c>
      <c r="O395" s="256">
        <v>0</v>
      </c>
      <c r="P395" s="256">
        <v>0</v>
      </c>
      <c r="Q395" s="256">
        <v>0</v>
      </c>
      <c r="R395" s="255">
        <v>0</v>
      </c>
      <c r="S395" s="149" t="str">
        <f t="shared" si="198"/>
        <v>TAK</v>
      </c>
      <c r="T395" s="255">
        <v>0</v>
      </c>
      <c r="U395" s="255">
        <v>0</v>
      </c>
      <c r="V395" s="255"/>
      <c r="W395" s="255">
        <v>0</v>
      </c>
    </row>
    <row r="396" spans="1:24" s="63" customFormat="1">
      <c r="A396" s="179"/>
      <c r="B396" s="181"/>
      <c r="C396" s="46">
        <v>4260</v>
      </c>
      <c r="D396" s="47" t="s">
        <v>165</v>
      </c>
      <c r="E396" s="48">
        <f t="shared" si="204"/>
        <v>25000</v>
      </c>
      <c r="F396" s="48">
        <f t="shared" si="205"/>
        <v>25000</v>
      </c>
      <c r="G396" s="207">
        <v>0</v>
      </c>
      <c r="H396" s="207">
        <v>25000</v>
      </c>
      <c r="I396" s="207">
        <v>0</v>
      </c>
      <c r="J396" s="207">
        <v>0</v>
      </c>
      <c r="K396" s="207">
        <v>0</v>
      </c>
      <c r="L396" s="207">
        <v>0</v>
      </c>
      <c r="M396" s="207">
        <v>0</v>
      </c>
      <c r="N396" s="231">
        <v>0</v>
      </c>
      <c r="O396" s="231">
        <v>0</v>
      </c>
      <c r="P396" s="231">
        <v>0</v>
      </c>
      <c r="Q396" s="231">
        <v>0</v>
      </c>
      <c r="R396" s="207">
        <v>0</v>
      </c>
      <c r="S396" s="149" t="str">
        <f t="shared" si="198"/>
        <v>TAK</v>
      </c>
      <c r="T396" s="207">
        <v>0</v>
      </c>
      <c r="U396" s="207">
        <v>0</v>
      </c>
      <c r="V396" s="207"/>
      <c r="W396" s="207">
        <v>0</v>
      </c>
    </row>
    <row r="397" spans="1:24" s="63" customFormat="1">
      <c r="A397" s="179"/>
      <c r="B397" s="181"/>
      <c r="C397" s="46">
        <v>4300</v>
      </c>
      <c r="D397" s="47" t="s">
        <v>154</v>
      </c>
      <c r="E397" s="48">
        <f t="shared" si="204"/>
        <v>15000</v>
      </c>
      <c r="F397" s="48">
        <f t="shared" si="205"/>
        <v>15000</v>
      </c>
      <c r="G397" s="207">
        <v>0</v>
      </c>
      <c r="H397" s="207">
        <v>15000</v>
      </c>
      <c r="I397" s="207">
        <v>0</v>
      </c>
      <c r="J397" s="207">
        <v>0</v>
      </c>
      <c r="K397" s="207">
        <v>0</v>
      </c>
      <c r="L397" s="207">
        <v>0</v>
      </c>
      <c r="M397" s="207">
        <v>0</v>
      </c>
      <c r="N397" s="231">
        <v>0</v>
      </c>
      <c r="O397" s="231">
        <v>0</v>
      </c>
      <c r="P397" s="231">
        <v>0</v>
      </c>
      <c r="Q397" s="231">
        <v>0</v>
      </c>
      <c r="R397" s="207">
        <v>0</v>
      </c>
      <c r="S397" s="149" t="str">
        <f t="shared" si="198"/>
        <v>TAK</v>
      </c>
      <c r="T397" s="207">
        <v>0</v>
      </c>
      <c r="U397" s="207">
        <v>0</v>
      </c>
      <c r="V397" s="207"/>
      <c r="W397" s="207">
        <v>0</v>
      </c>
    </row>
    <row r="398" spans="1:24" s="63" customFormat="1">
      <c r="A398" s="179"/>
      <c r="B398" s="181"/>
      <c r="C398" s="46">
        <v>4350</v>
      </c>
      <c r="D398" s="47" t="s">
        <v>166</v>
      </c>
      <c r="E398" s="48">
        <f t="shared" si="204"/>
        <v>1300</v>
      </c>
      <c r="F398" s="48">
        <f t="shared" ref="F398" si="206">SUM(G398:M398)</f>
        <v>1300</v>
      </c>
      <c r="G398" s="207"/>
      <c r="H398" s="207">
        <v>1300</v>
      </c>
      <c r="I398" s="207">
        <v>0</v>
      </c>
      <c r="J398" s="207">
        <v>0</v>
      </c>
      <c r="K398" s="207">
        <v>0</v>
      </c>
      <c r="L398" s="207">
        <v>0</v>
      </c>
      <c r="M398" s="207">
        <v>0</v>
      </c>
      <c r="N398" s="207">
        <v>0</v>
      </c>
      <c r="O398" s="207">
        <v>0</v>
      </c>
      <c r="P398" s="207">
        <v>0</v>
      </c>
      <c r="Q398" s="207">
        <v>0</v>
      </c>
      <c r="R398" s="207">
        <v>0</v>
      </c>
      <c r="S398" s="149"/>
      <c r="T398" s="207"/>
      <c r="U398" s="207"/>
      <c r="V398" s="207"/>
      <c r="W398" s="207"/>
    </row>
    <row r="399" spans="1:24" s="63" customFormat="1">
      <c r="A399" s="179"/>
      <c r="B399" s="181"/>
      <c r="C399" s="46">
        <v>4430</v>
      </c>
      <c r="D399" s="47" t="s">
        <v>155</v>
      </c>
      <c r="E399" s="48">
        <f t="shared" si="204"/>
        <v>1000</v>
      </c>
      <c r="F399" s="48">
        <f t="shared" si="205"/>
        <v>1000</v>
      </c>
      <c r="G399" s="207">
        <v>0</v>
      </c>
      <c r="H399" s="207">
        <v>1000</v>
      </c>
      <c r="I399" s="207">
        <v>0</v>
      </c>
      <c r="J399" s="207">
        <v>0</v>
      </c>
      <c r="K399" s="207">
        <v>0</v>
      </c>
      <c r="L399" s="207">
        <v>0</v>
      </c>
      <c r="M399" s="207">
        <v>0</v>
      </c>
      <c r="N399" s="231">
        <v>0</v>
      </c>
      <c r="O399" s="231">
        <v>0</v>
      </c>
      <c r="P399" s="231">
        <v>0</v>
      </c>
      <c r="Q399" s="231">
        <v>0</v>
      </c>
      <c r="R399" s="207">
        <v>0</v>
      </c>
      <c r="S399" s="149" t="str">
        <f t="shared" ref="S399:S424" si="207">IF(SUM(N399,F399)=E399,"TAK","NIE")</f>
        <v>TAK</v>
      </c>
      <c r="T399" s="207">
        <v>0</v>
      </c>
      <c r="U399" s="207">
        <v>0</v>
      </c>
      <c r="V399" s="207"/>
      <c r="W399" s="207">
        <v>0</v>
      </c>
    </row>
    <row r="400" spans="1:24" s="63" customFormat="1">
      <c r="A400" s="179"/>
      <c r="B400" s="181"/>
      <c r="C400" s="46">
        <v>6050</v>
      </c>
      <c r="D400" s="47" t="s">
        <v>152</v>
      </c>
      <c r="E400" s="48">
        <f>SUM(E401:E403)</f>
        <v>125000</v>
      </c>
      <c r="F400" s="48">
        <f t="shared" ref="F400:R400" si="208">SUM(F401:F402)</f>
        <v>0</v>
      </c>
      <c r="G400" s="48">
        <f t="shared" si="208"/>
        <v>0</v>
      </c>
      <c r="H400" s="48">
        <f t="shared" si="208"/>
        <v>0</v>
      </c>
      <c r="I400" s="48">
        <f t="shared" si="208"/>
        <v>0</v>
      </c>
      <c r="J400" s="48">
        <f t="shared" si="208"/>
        <v>0</v>
      </c>
      <c r="K400" s="48">
        <f t="shared" si="208"/>
        <v>0</v>
      </c>
      <c r="L400" s="48">
        <f t="shared" si="208"/>
        <v>0</v>
      </c>
      <c r="M400" s="48">
        <f t="shared" si="208"/>
        <v>0</v>
      </c>
      <c r="N400" s="48">
        <f>SUM(N401:N403)</f>
        <v>125000</v>
      </c>
      <c r="O400" s="48">
        <f>SUM(O401:O403)</f>
        <v>125000</v>
      </c>
      <c r="P400" s="48">
        <f t="shared" si="208"/>
        <v>0</v>
      </c>
      <c r="Q400" s="48">
        <f t="shared" si="208"/>
        <v>0</v>
      </c>
      <c r="R400" s="48">
        <f t="shared" si="208"/>
        <v>0</v>
      </c>
      <c r="S400" s="149" t="str">
        <f t="shared" si="207"/>
        <v>TAK</v>
      </c>
      <c r="T400" s="207">
        <v>0</v>
      </c>
      <c r="U400" s="207">
        <v>0</v>
      </c>
      <c r="V400" s="207">
        <v>70000</v>
      </c>
      <c r="W400" s="207">
        <v>0</v>
      </c>
    </row>
    <row r="401" spans="1:23" s="63" customFormat="1" hidden="1">
      <c r="A401" s="179"/>
      <c r="B401" s="181"/>
      <c r="C401" s="46"/>
      <c r="D401" s="47" t="s">
        <v>339</v>
      </c>
      <c r="E401" s="223">
        <f>SUM(F401,N401)</f>
        <v>15000</v>
      </c>
      <c r="F401" s="48">
        <v>0</v>
      </c>
      <c r="G401" s="208">
        <v>0</v>
      </c>
      <c r="H401" s="208">
        <v>0</v>
      </c>
      <c r="I401" s="208">
        <v>0</v>
      </c>
      <c r="J401" s="208">
        <v>0</v>
      </c>
      <c r="K401" s="208">
        <v>0</v>
      </c>
      <c r="L401" s="208">
        <v>0</v>
      </c>
      <c r="M401" s="208">
        <v>0</v>
      </c>
      <c r="N401" s="208">
        <v>15000</v>
      </c>
      <c r="O401" s="208">
        <v>15000</v>
      </c>
      <c r="P401" s="208">
        <v>0</v>
      </c>
      <c r="Q401" s="208">
        <v>0</v>
      </c>
      <c r="R401" s="417">
        <v>0</v>
      </c>
      <c r="S401" s="149"/>
      <c r="T401" s="416"/>
      <c r="U401" s="416"/>
      <c r="V401" s="416"/>
      <c r="W401" s="416"/>
    </row>
    <row r="402" spans="1:23" s="63" customFormat="1" hidden="1">
      <c r="A402" s="179"/>
      <c r="B402" s="181"/>
      <c r="C402" s="46"/>
      <c r="D402" s="47" t="s">
        <v>340</v>
      </c>
      <c r="E402" s="223">
        <f>SUM(F402,N402)</f>
        <v>10000</v>
      </c>
      <c r="F402" s="48">
        <v>0</v>
      </c>
      <c r="G402" s="208">
        <v>0</v>
      </c>
      <c r="H402" s="208">
        <v>0</v>
      </c>
      <c r="I402" s="208">
        <v>0</v>
      </c>
      <c r="J402" s="208">
        <v>0</v>
      </c>
      <c r="K402" s="208">
        <v>0</v>
      </c>
      <c r="L402" s="208">
        <v>0</v>
      </c>
      <c r="M402" s="208">
        <v>0</v>
      </c>
      <c r="N402" s="208">
        <v>10000</v>
      </c>
      <c r="O402" s="208">
        <v>10000</v>
      </c>
      <c r="P402" s="208">
        <v>0</v>
      </c>
      <c r="Q402" s="208">
        <v>0</v>
      </c>
      <c r="R402" s="417">
        <v>0</v>
      </c>
      <c r="S402" s="149"/>
      <c r="T402" s="416"/>
      <c r="U402" s="416"/>
      <c r="V402" s="416"/>
      <c r="W402" s="416"/>
    </row>
    <row r="403" spans="1:23" s="63" customFormat="1" hidden="1">
      <c r="A403" s="179"/>
      <c r="B403" s="181"/>
      <c r="C403" s="46"/>
      <c r="D403" s="47" t="s">
        <v>380</v>
      </c>
      <c r="E403" s="223">
        <f>SUM(F403,N403)</f>
        <v>100000</v>
      </c>
      <c r="F403" s="48">
        <v>0</v>
      </c>
      <c r="G403" s="356"/>
      <c r="H403" s="356"/>
      <c r="I403" s="356"/>
      <c r="J403" s="356"/>
      <c r="K403" s="356"/>
      <c r="L403" s="356"/>
      <c r="M403" s="356"/>
      <c r="N403" s="208">
        <v>100000</v>
      </c>
      <c r="O403" s="356">
        <v>100000</v>
      </c>
      <c r="P403" s="356"/>
      <c r="Q403" s="356"/>
      <c r="R403" s="417"/>
      <c r="S403" s="149"/>
      <c r="T403" s="416"/>
      <c r="U403" s="416"/>
      <c r="V403" s="416"/>
      <c r="W403" s="416"/>
    </row>
    <row r="404" spans="1:23" s="65" customFormat="1">
      <c r="A404" s="179"/>
      <c r="B404" s="181"/>
      <c r="C404" s="46">
        <v>6057</v>
      </c>
      <c r="D404" s="47" t="s">
        <v>152</v>
      </c>
      <c r="E404" s="55">
        <f>SUM(E405:E406)</f>
        <v>302630</v>
      </c>
      <c r="F404" s="55">
        <f t="shared" ref="F404:R404" si="209">SUM(F405:F406)</f>
        <v>0</v>
      </c>
      <c r="G404" s="55">
        <f t="shared" si="209"/>
        <v>0</v>
      </c>
      <c r="H404" s="55">
        <f t="shared" si="209"/>
        <v>0</v>
      </c>
      <c r="I404" s="55">
        <f t="shared" si="209"/>
        <v>0</v>
      </c>
      <c r="J404" s="55">
        <f t="shared" si="209"/>
        <v>0</v>
      </c>
      <c r="K404" s="55">
        <f t="shared" si="209"/>
        <v>0</v>
      </c>
      <c r="L404" s="55">
        <f t="shared" si="209"/>
        <v>0</v>
      </c>
      <c r="M404" s="55">
        <f t="shared" si="209"/>
        <v>0</v>
      </c>
      <c r="N404" s="55">
        <f t="shared" si="209"/>
        <v>302630</v>
      </c>
      <c r="O404" s="55">
        <f t="shared" si="209"/>
        <v>302630</v>
      </c>
      <c r="P404" s="55">
        <f t="shared" si="209"/>
        <v>302630</v>
      </c>
      <c r="Q404" s="55">
        <f t="shared" si="209"/>
        <v>0</v>
      </c>
      <c r="R404" s="55">
        <f t="shared" si="209"/>
        <v>0</v>
      </c>
      <c r="S404" s="149" t="str">
        <f t="shared" si="207"/>
        <v>TAK</v>
      </c>
      <c r="T404" s="55">
        <f>SUM(T406:T406)</f>
        <v>194309</v>
      </c>
      <c r="U404" s="55">
        <f>SUM(U406:U406)</f>
        <v>0</v>
      </c>
      <c r="V404" s="55"/>
      <c r="W404" s="55">
        <f>SUM(W406:W406)</f>
        <v>0</v>
      </c>
    </row>
    <row r="405" spans="1:23" s="65" customFormat="1" ht="22.5" hidden="1">
      <c r="A405" s="179"/>
      <c r="B405" s="181"/>
      <c r="C405" s="46"/>
      <c r="D405" s="249" t="s">
        <v>326</v>
      </c>
      <c r="E405" s="48">
        <f>SUM(F405,N405)</f>
        <v>108321</v>
      </c>
      <c r="F405" s="207">
        <f t="shared" ref="F405" si="210">SUM(G405:M405)</f>
        <v>0</v>
      </c>
      <c r="G405" s="207">
        <v>0</v>
      </c>
      <c r="H405" s="207">
        <v>0</v>
      </c>
      <c r="I405" s="207">
        <v>0</v>
      </c>
      <c r="J405" s="207">
        <v>0</v>
      </c>
      <c r="K405" s="207">
        <v>0</v>
      </c>
      <c r="L405" s="207">
        <v>0</v>
      </c>
      <c r="M405" s="207">
        <v>0</v>
      </c>
      <c r="N405" s="223">
        <f>SUM(O405,Q405:R405)</f>
        <v>108321</v>
      </c>
      <c r="O405" s="353">
        <v>108321</v>
      </c>
      <c r="P405" s="353">
        <v>108321</v>
      </c>
      <c r="Q405" s="353">
        <v>0</v>
      </c>
      <c r="R405" s="353">
        <v>0</v>
      </c>
      <c r="S405" s="149"/>
      <c r="T405" s="223"/>
      <c r="U405" s="223"/>
      <c r="V405" s="223"/>
      <c r="W405" s="223"/>
    </row>
    <row r="406" spans="1:23" s="65" customFormat="1" ht="22.5" hidden="1">
      <c r="A406" s="179"/>
      <c r="B406" s="181"/>
      <c r="C406" s="46"/>
      <c r="D406" s="249" t="s">
        <v>325</v>
      </c>
      <c r="E406" s="48">
        <f>SUM(F406,N406)</f>
        <v>194309</v>
      </c>
      <c r="F406" s="207">
        <f t="shared" si="205"/>
        <v>0</v>
      </c>
      <c r="G406" s="207">
        <v>0</v>
      </c>
      <c r="H406" s="207">
        <v>0</v>
      </c>
      <c r="I406" s="207">
        <v>0</v>
      </c>
      <c r="J406" s="207">
        <v>0</v>
      </c>
      <c r="K406" s="207">
        <v>0</v>
      </c>
      <c r="L406" s="207">
        <v>0</v>
      </c>
      <c r="M406" s="207">
        <v>0</v>
      </c>
      <c r="N406" s="223">
        <f>SUM(O406,Q406:R406)</f>
        <v>194309</v>
      </c>
      <c r="O406" s="353">
        <v>194309</v>
      </c>
      <c r="P406" s="353">
        <v>194309</v>
      </c>
      <c r="Q406" s="353">
        <v>0</v>
      </c>
      <c r="R406" s="353">
        <v>0</v>
      </c>
      <c r="S406" s="149" t="str">
        <f t="shared" si="207"/>
        <v>TAK</v>
      </c>
      <c r="T406" s="48">
        <f>N406</f>
        <v>194309</v>
      </c>
      <c r="U406" s="48"/>
      <c r="V406" s="48"/>
      <c r="W406" s="48"/>
    </row>
    <row r="407" spans="1:23" s="65" customFormat="1">
      <c r="A407" s="179"/>
      <c r="B407" s="181"/>
      <c r="C407" s="49">
        <v>6059</v>
      </c>
      <c r="D407" s="50" t="s">
        <v>152</v>
      </c>
      <c r="E407" s="51">
        <f>SUM(E408:E409)</f>
        <v>184730</v>
      </c>
      <c r="F407" s="51">
        <f t="shared" ref="F407:R407" si="211">SUM(F408:F409)</f>
        <v>0</v>
      </c>
      <c r="G407" s="51">
        <f t="shared" si="211"/>
        <v>0</v>
      </c>
      <c r="H407" s="51">
        <f t="shared" ref="H407:M407" si="212">SUM(H408:H409)</f>
        <v>0</v>
      </c>
      <c r="I407" s="51">
        <f t="shared" si="212"/>
        <v>0</v>
      </c>
      <c r="J407" s="51">
        <f t="shared" si="212"/>
        <v>0</v>
      </c>
      <c r="K407" s="51">
        <f t="shared" si="212"/>
        <v>0</v>
      </c>
      <c r="L407" s="51">
        <f t="shared" si="212"/>
        <v>0</v>
      </c>
      <c r="M407" s="51">
        <f t="shared" si="212"/>
        <v>0</v>
      </c>
      <c r="N407" s="51">
        <f t="shared" si="211"/>
        <v>184730</v>
      </c>
      <c r="O407" s="48">
        <f t="shared" si="211"/>
        <v>184730</v>
      </c>
      <c r="P407" s="48">
        <f t="shared" si="211"/>
        <v>184730</v>
      </c>
      <c r="Q407" s="48">
        <f t="shared" si="211"/>
        <v>0</v>
      </c>
      <c r="R407" s="48">
        <f t="shared" si="211"/>
        <v>0</v>
      </c>
      <c r="S407" s="149" t="str">
        <f t="shared" si="207"/>
        <v>TAK</v>
      </c>
      <c r="T407" s="51">
        <f>SUM(T409:T409)</f>
        <v>0</v>
      </c>
      <c r="U407" s="51">
        <f>SUM(U409:U409)</f>
        <v>121662</v>
      </c>
      <c r="V407" s="51"/>
      <c r="W407" s="51">
        <f>SUM(W409:W409)</f>
        <v>0</v>
      </c>
    </row>
    <row r="408" spans="1:23" s="65" customFormat="1" ht="22.5" hidden="1">
      <c r="A408" s="179"/>
      <c r="B408" s="181"/>
      <c r="C408" s="49"/>
      <c r="D408" s="249" t="s">
        <v>326</v>
      </c>
      <c r="E408" s="48">
        <f>SUM(F408,N408)</f>
        <v>63068</v>
      </c>
      <c r="F408" s="208">
        <f t="shared" ref="F408" si="213">SUM(G408:M408)</f>
        <v>0</v>
      </c>
      <c r="G408" s="208">
        <v>0</v>
      </c>
      <c r="H408" s="208">
        <v>0</v>
      </c>
      <c r="I408" s="208">
        <v>0</v>
      </c>
      <c r="J408" s="208">
        <v>0</v>
      </c>
      <c r="K408" s="208">
        <v>0</v>
      </c>
      <c r="L408" s="208">
        <v>0</v>
      </c>
      <c r="M408" s="208">
        <v>0</v>
      </c>
      <c r="N408" s="223">
        <f>SUM(O408,Q408:R408)</f>
        <v>63068</v>
      </c>
      <c r="O408" s="353">
        <v>63068</v>
      </c>
      <c r="P408" s="353">
        <v>63068</v>
      </c>
      <c r="Q408" s="353">
        <v>0</v>
      </c>
      <c r="R408" s="353">
        <v>0</v>
      </c>
      <c r="S408" s="149"/>
      <c r="T408" s="51"/>
      <c r="U408" s="51"/>
      <c r="V408" s="51"/>
      <c r="W408" s="51"/>
    </row>
    <row r="409" spans="1:23" s="65" customFormat="1" ht="22.5" hidden="1">
      <c r="A409" s="179"/>
      <c r="B409" s="181"/>
      <c r="C409" s="46"/>
      <c r="D409" s="249" t="s">
        <v>325</v>
      </c>
      <c r="E409" s="48">
        <f>SUM(F409,N409)</f>
        <v>121662</v>
      </c>
      <c r="F409" s="208">
        <f t="shared" si="205"/>
        <v>0</v>
      </c>
      <c r="G409" s="208">
        <v>0</v>
      </c>
      <c r="H409" s="208">
        <v>0</v>
      </c>
      <c r="I409" s="208">
        <v>0</v>
      </c>
      <c r="J409" s="208">
        <v>0</v>
      </c>
      <c r="K409" s="208">
        <v>0</v>
      </c>
      <c r="L409" s="208">
        <v>0</v>
      </c>
      <c r="M409" s="208">
        <v>0</v>
      </c>
      <c r="N409" s="223">
        <f>SUM(O409,Q409:R409)</f>
        <v>121662</v>
      </c>
      <c r="O409" s="354">
        <v>121662</v>
      </c>
      <c r="P409" s="354">
        <v>121662</v>
      </c>
      <c r="Q409" s="354">
        <v>0</v>
      </c>
      <c r="R409" s="354">
        <v>0</v>
      </c>
      <c r="S409" s="149" t="str">
        <f t="shared" si="207"/>
        <v>TAK</v>
      </c>
      <c r="T409" s="48"/>
      <c r="U409" s="48">
        <f>N409</f>
        <v>121662</v>
      </c>
      <c r="V409" s="48"/>
      <c r="W409" s="48"/>
    </row>
    <row r="410" spans="1:23" s="63" customFormat="1">
      <c r="A410" s="179"/>
      <c r="B410" s="71">
        <v>92116</v>
      </c>
      <c r="C410" s="180"/>
      <c r="D410" s="56" t="s">
        <v>212</v>
      </c>
      <c r="E410" s="57">
        <f>SUM(E411)</f>
        <v>170000</v>
      </c>
      <c r="F410" s="57">
        <f t="shared" ref="F410:R410" si="214">SUM(F411)</f>
        <v>170000</v>
      </c>
      <c r="G410" s="57">
        <f t="shared" si="214"/>
        <v>0</v>
      </c>
      <c r="H410" s="57">
        <f t="shared" si="214"/>
        <v>0</v>
      </c>
      <c r="I410" s="57">
        <f t="shared" si="214"/>
        <v>170000</v>
      </c>
      <c r="J410" s="57">
        <f t="shared" si="214"/>
        <v>0</v>
      </c>
      <c r="K410" s="57">
        <f t="shared" si="214"/>
        <v>0</v>
      </c>
      <c r="L410" s="57">
        <f t="shared" si="214"/>
        <v>0</v>
      </c>
      <c r="M410" s="57">
        <f t="shared" si="214"/>
        <v>0</v>
      </c>
      <c r="N410" s="57">
        <f t="shared" si="214"/>
        <v>0</v>
      </c>
      <c r="O410" s="57">
        <f t="shared" si="214"/>
        <v>0</v>
      </c>
      <c r="P410" s="57">
        <f t="shared" si="214"/>
        <v>0</v>
      </c>
      <c r="Q410" s="57">
        <f t="shared" si="214"/>
        <v>0</v>
      </c>
      <c r="R410" s="57">
        <f t="shared" si="214"/>
        <v>0</v>
      </c>
      <c r="S410" s="149" t="str">
        <f t="shared" si="207"/>
        <v>TAK</v>
      </c>
      <c r="T410" s="57">
        <f>SUM(T411)</f>
        <v>0</v>
      </c>
      <c r="U410" s="57">
        <f>SUM(U411)</f>
        <v>0</v>
      </c>
      <c r="V410" s="57"/>
      <c r="W410" s="57">
        <f>SUM(W411)</f>
        <v>0</v>
      </c>
    </row>
    <row r="411" spans="1:23" s="63" customFormat="1">
      <c r="A411" s="179"/>
      <c r="B411" s="181"/>
      <c r="C411" s="164">
        <v>2480</v>
      </c>
      <c r="D411" s="165" t="s">
        <v>213</v>
      </c>
      <c r="E411" s="166">
        <v>170000</v>
      </c>
      <c r="F411" s="166">
        <v>170000</v>
      </c>
      <c r="G411" s="72">
        <v>0</v>
      </c>
      <c r="H411" s="72">
        <v>0</v>
      </c>
      <c r="I411" s="166">
        <v>170000</v>
      </c>
      <c r="J411" s="362">
        <v>0</v>
      </c>
      <c r="K411" s="362">
        <v>0</v>
      </c>
      <c r="L411" s="72">
        <v>0</v>
      </c>
      <c r="M411" s="72">
        <v>0</v>
      </c>
      <c r="N411" s="148">
        <v>0</v>
      </c>
      <c r="O411" s="363">
        <v>0</v>
      </c>
      <c r="P411" s="363">
        <v>0</v>
      </c>
      <c r="Q411" s="363">
        <v>0</v>
      </c>
      <c r="R411" s="363">
        <v>0</v>
      </c>
      <c r="S411" s="149" t="str">
        <f t="shared" si="207"/>
        <v>TAK</v>
      </c>
      <c r="T411" s="72">
        <v>0</v>
      </c>
      <c r="U411" s="72">
        <v>0</v>
      </c>
      <c r="V411" s="72"/>
      <c r="W411" s="72">
        <v>0</v>
      </c>
    </row>
    <row r="412" spans="1:23" s="63" customFormat="1">
      <c r="A412" s="179"/>
      <c r="B412" s="181"/>
      <c r="C412" s="182"/>
      <c r="D412" s="165" t="s">
        <v>214</v>
      </c>
      <c r="E412" s="283"/>
      <c r="F412" s="343"/>
      <c r="G412" s="315"/>
      <c r="H412" s="315"/>
      <c r="I412" s="315"/>
      <c r="J412" s="315"/>
      <c r="K412" s="315"/>
      <c r="L412" s="315"/>
      <c r="M412" s="315"/>
      <c r="N412" s="316"/>
      <c r="O412" s="280"/>
      <c r="P412" s="280"/>
      <c r="Q412" s="280"/>
      <c r="R412" s="280"/>
      <c r="S412" s="149" t="str">
        <f t="shared" si="207"/>
        <v>TAK</v>
      </c>
      <c r="T412" s="315">
        <v>0</v>
      </c>
      <c r="U412" s="315">
        <v>0</v>
      </c>
      <c r="V412" s="315"/>
      <c r="W412" s="315">
        <v>0</v>
      </c>
    </row>
    <row r="413" spans="1:23" s="63" customFormat="1">
      <c r="A413" s="179"/>
      <c r="B413" s="71">
        <v>92120</v>
      </c>
      <c r="C413" s="180"/>
      <c r="D413" s="56" t="s">
        <v>224</v>
      </c>
      <c r="E413" s="57">
        <f>SUM(E414)</f>
        <v>9000</v>
      </c>
      <c r="F413" s="57">
        <f t="shared" ref="F413:P413" si="215">SUM(F414)</f>
        <v>9000</v>
      </c>
      <c r="G413" s="57">
        <f t="shared" si="215"/>
        <v>0</v>
      </c>
      <c r="H413" s="57">
        <f t="shared" si="215"/>
        <v>0</v>
      </c>
      <c r="I413" s="57">
        <f t="shared" si="215"/>
        <v>9000</v>
      </c>
      <c r="J413" s="57">
        <f t="shared" si="215"/>
        <v>0</v>
      </c>
      <c r="K413" s="57">
        <f t="shared" si="215"/>
        <v>0</v>
      </c>
      <c r="L413" s="57">
        <f t="shared" si="215"/>
        <v>0</v>
      </c>
      <c r="M413" s="57">
        <f t="shared" si="215"/>
        <v>0</v>
      </c>
      <c r="N413" s="57">
        <f t="shared" si="215"/>
        <v>0</v>
      </c>
      <c r="O413" s="57">
        <f t="shared" si="215"/>
        <v>0</v>
      </c>
      <c r="P413" s="57">
        <f t="shared" si="215"/>
        <v>0</v>
      </c>
      <c r="Q413" s="157"/>
      <c r="R413" s="157"/>
      <c r="S413" s="149" t="str">
        <f t="shared" si="207"/>
        <v>TAK</v>
      </c>
      <c r="T413" s="57">
        <f>SUM(T414)</f>
        <v>0</v>
      </c>
      <c r="U413" s="57">
        <f>SUM(U414)</f>
        <v>0</v>
      </c>
      <c r="V413" s="57"/>
      <c r="W413" s="57">
        <f>SUM(W414)</f>
        <v>0</v>
      </c>
    </row>
    <row r="414" spans="1:23" s="63" customFormat="1">
      <c r="A414" s="179"/>
      <c r="B414" s="181"/>
      <c r="C414" s="364">
        <v>2720</v>
      </c>
      <c r="D414" s="365" t="s">
        <v>247</v>
      </c>
      <c r="E414" s="166">
        <v>9000</v>
      </c>
      <c r="F414" s="166">
        <v>9000</v>
      </c>
      <c r="G414" s="72">
        <v>0</v>
      </c>
      <c r="H414" s="72">
        <v>0</v>
      </c>
      <c r="I414" s="166">
        <v>9000</v>
      </c>
      <c r="J414" s="362">
        <v>0</v>
      </c>
      <c r="K414" s="362">
        <v>0</v>
      </c>
      <c r="L414" s="72">
        <v>0</v>
      </c>
      <c r="M414" s="72">
        <v>0</v>
      </c>
      <c r="N414" s="148">
        <v>0</v>
      </c>
      <c r="O414" s="267">
        <v>0</v>
      </c>
      <c r="P414" s="267">
        <v>0</v>
      </c>
      <c r="Q414" s="267">
        <v>0</v>
      </c>
      <c r="R414" s="267">
        <v>0</v>
      </c>
      <c r="S414" s="149" t="str">
        <f t="shared" si="207"/>
        <v>TAK</v>
      </c>
      <c r="T414" s="72">
        <v>0</v>
      </c>
      <c r="U414" s="72">
        <v>0</v>
      </c>
      <c r="V414" s="72"/>
      <c r="W414" s="72">
        <v>0</v>
      </c>
    </row>
    <row r="415" spans="1:23" s="63" customFormat="1">
      <c r="A415" s="179"/>
      <c r="B415" s="181"/>
      <c r="C415" s="182"/>
      <c r="D415" s="165" t="s">
        <v>221</v>
      </c>
      <c r="E415" s="283"/>
      <c r="F415" s="340"/>
      <c r="G415" s="72"/>
      <c r="H415" s="72"/>
      <c r="I415" s="72"/>
      <c r="J415" s="72"/>
      <c r="K415" s="72"/>
      <c r="L415" s="72"/>
      <c r="M415" s="72"/>
      <c r="N415" s="148"/>
      <c r="O415" s="186"/>
      <c r="P415" s="186"/>
      <c r="Q415" s="186"/>
      <c r="R415" s="186"/>
      <c r="S415" s="149" t="str">
        <f t="shared" si="207"/>
        <v>TAK</v>
      </c>
      <c r="T415" s="72"/>
      <c r="U415" s="72"/>
      <c r="V415" s="72"/>
      <c r="W415" s="72"/>
    </row>
    <row r="416" spans="1:23" s="63" customFormat="1">
      <c r="A416" s="179"/>
      <c r="B416" s="181"/>
      <c r="C416" s="182"/>
      <c r="D416" s="165" t="s">
        <v>222</v>
      </c>
      <c r="E416" s="283"/>
      <c r="F416" s="339"/>
      <c r="G416" s="339"/>
      <c r="H416" s="339"/>
      <c r="I416" s="339"/>
      <c r="J416" s="339"/>
      <c r="K416" s="339"/>
      <c r="L416" s="339"/>
      <c r="M416" s="339"/>
      <c r="N416" s="366"/>
      <c r="O416" s="186"/>
      <c r="P416" s="186"/>
      <c r="Q416" s="186"/>
      <c r="R416" s="186"/>
      <c r="S416" s="149" t="str">
        <f t="shared" si="207"/>
        <v>TAK</v>
      </c>
      <c r="T416" s="339"/>
      <c r="U416" s="339"/>
      <c r="V416" s="339"/>
      <c r="W416" s="339"/>
    </row>
    <row r="417" spans="1:23" s="63" customFormat="1">
      <c r="A417" s="179"/>
      <c r="B417" s="181"/>
      <c r="C417" s="182"/>
      <c r="D417" s="165" t="s">
        <v>223</v>
      </c>
      <c r="E417" s="283"/>
      <c r="F417" s="339"/>
      <c r="G417" s="339"/>
      <c r="H417" s="339"/>
      <c r="I417" s="339"/>
      <c r="J417" s="339"/>
      <c r="K417" s="339"/>
      <c r="L417" s="339"/>
      <c r="M417" s="339"/>
      <c r="N417" s="366"/>
      <c r="O417" s="280"/>
      <c r="P417" s="280"/>
      <c r="Q417" s="280"/>
      <c r="R417" s="317"/>
      <c r="S417" s="149" t="str">
        <f t="shared" si="207"/>
        <v>TAK</v>
      </c>
      <c r="T417" s="339"/>
      <c r="U417" s="339"/>
      <c r="V417" s="339"/>
      <c r="W417" s="339"/>
    </row>
    <row r="418" spans="1:23" s="63" customFormat="1">
      <c r="A418" s="179"/>
      <c r="B418" s="71">
        <v>92195</v>
      </c>
      <c r="C418" s="180"/>
      <c r="D418" s="56" t="s">
        <v>139</v>
      </c>
      <c r="E418" s="57">
        <f>SUM(E419)</f>
        <v>68000</v>
      </c>
      <c r="F418" s="57">
        <f t="shared" ref="F418:W418" si="216">SUM(F419)</f>
        <v>68000</v>
      </c>
      <c r="G418" s="57">
        <f t="shared" si="216"/>
        <v>0</v>
      </c>
      <c r="H418" s="57">
        <f t="shared" si="216"/>
        <v>68000</v>
      </c>
      <c r="I418" s="57">
        <f t="shared" si="216"/>
        <v>0</v>
      </c>
      <c r="J418" s="57"/>
      <c r="K418" s="57"/>
      <c r="L418" s="57">
        <f t="shared" si="216"/>
        <v>0</v>
      </c>
      <c r="M418" s="57">
        <f t="shared" si="216"/>
        <v>0</v>
      </c>
      <c r="N418" s="145">
        <f t="shared" si="216"/>
        <v>0</v>
      </c>
      <c r="O418" s="145">
        <f t="shared" si="216"/>
        <v>0</v>
      </c>
      <c r="P418" s="145">
        <f t="shared" si="216"/>
        <v>0</v>
      </c>
      <c r="Q418" s="145">
        <f t="shared" si="216"/>
        <v>0</v>
      </c>
      <c r="R418" s="57">
        <f t="shared" si="216"/>
        <v>0</v>
      </c>
      <c r="S418" s="347">
        <f t="shared" si="216"/>
        <v>5</v>
      </c>
      <c r="T418" s="145">
        <f t="shared" si="216"/>
        <v>6</v>
      </c>
      <c r="U418" s="145">
        <f t="shared" si="216"/>
        <v>7</v>
      </c>
      <c r="V418" s="145">
        <f t="shared" si="216"/>
        <v>8</v>
      </c>
      <c r="W418" s="145">
        <f t="shared" si="216"/>
        <v>9</v>
      </c>
    </row>
    <row r="419" spans="1:23" s="63" customFormat="1">
      <c r="A419" s="179"/>
      <c r="B419" s="181"/>
      <c r="C419" s="164">
        <v>4300</v>
      </c>
      <c r="D419" s="165" t="s">
        <v>154</v>
      </c>
      <c r="E419" s="166">
        <v>68000</v>
      </c>
      <c r="F419" s="166">
        <v>68000</v>
      </c>
      <c r="G419" s="72">
        <v>0</v>
      </c>
      <c r="H419" s="72">
        <v>68000</v>
      </c>
      <c r="I419" s="72">
        <v>0</v>
      </c>
      <c r="J419" s="72"/>
      <c r="K419" s="72"/>
      <c r="L419" s="72">
        <v>0</v>
      </c>
      <c r="M419" s="72">
        <v>0</v>
      </c>
      <c r="N419" s="148">
        <v>0</v>
      </c>
      <c r="O419" s="148">
        <v>0</v>
      </c>
      <c r="P419" s="148">
        <v>0</v>
      </c>
      <c r="Q419" s="148">
        <v>0</v>
      </c>
      <c r="R419" s="367">
        <v>0</v>
      </c>
      <c r="S419" s="245">
        <v>5</v>
      </c>
      <c r="T419" s="148">
        <v>6</v>
      </c>
      <c r="U419" s="148">
        <v>7</v>
      </c>
      <c r="V419" s="148">
        <v>8</v>
      </c>
      <c r="W419" s="148">
        <v>9</v>
      </c>
    </row>
    <row r="420" spans="1:23" s="371" customFormat="1">
      <c r="A420" s="163">
        <v>926</v>
      </c>
      <c r="B420" s="368"/>
      <c r="C420" s="369"/>
      <c r="D420" s="359" t="s">
        <v>398</v>
      </c>
      <c r="E420" s="360">
        <f t="shared" ref="E420:R420" si="217">SUM(E429,E421)</f>
        <v>748000</v>
      </c>
      <c r="F420" s="360">
        <f t="shared" si="217"/>
        <v>158000</v>
      </c>
      <c r="G420" s="360">
        <f t="shared" si="217"/>
        <v>24000</v>
      </c>
      <c r="H420" s="360">
        <f t="shared" si="217"/>
        <v>50600</v>
      </c>
      <c r="I420" s="360">
        <f t="shared" si="217"/>
        <v>83400</v>
      </c>
      <c r="J420" s="360">
        <f t="shared" si="217"/>
        <v>0</v>
      </c>
      <c r="K420" s="360">
        <f t="shared" si="217"/>
        <v>0</v>
      </c>
      <c r="L420" s="360">
        <f t="shared" si="217"/>
        <v>0</v>
      </c>
      <c r="M420" s="360">
        <f t="shared" si="217"/>
        <v>0</v>
      </c>
      <c r="N420" s="361">
        <f t="shared" si="217"/>
        <v>590000</v>
      </c>
      <c r="O420" s="361">
        <f t="shared" si="217"/>
        <v>590000</v>
      </c>
      <c r="P420" s="361">
        <f t="shared" si="217"/>
        <v>0</v>
      </c>
      <c r="Q420" s="361">
        <f t="shared" si="217"/>
        <v>0</v>
      </c>
      <c r="R420" s="370">
        <f t="shared" si="217"/>
        <v>0</v>
      </c>
      <c r="S420" s="149" t="str">
        <f t="shared" si="207"/>
        <v>TAK</v>
      </c>
      <c r="T420" s="360">
        <f>SUM(T429,T421)</f>
        <v>0</v>
      </c>
      <c r="U420" s="360">
        <f>SUM(U429,U421)</f>
        <v>0</v>
      </c>
      <c r="V420" s="360">
        <f>SUM(V429,V421)</f>
        <v>200000</v>
      </c>
      <c r="W420" s="360">
        <f>SUM(W429,W421)</f>
        <v>0</v>
      </c>
    </row>
    <row r="421" spans="1:23" s="70" customFormat="1">
      <c r="A421" s="179"/>
      <c r="B421" s="281">
        <v>92601</v>
      </c>
      <c r="C421" s="182"/>
      <c r="D421" s="165" t="s">
        <v>257</v>
      </c>
      <c r="E421" s="166">
        <f>SUM(E422:E426,E428)</f>
        <v>639000</v>
      </c>
      <c r="F421" s="166">
        <f t="shared" ref="F421:R421" si="218">SUM(F422:F426,F428)</f>
        <v>49000</v>
      </c>
      <c r="G421" s="166">
        <f t="shared" si="218"/>
        <v>24000</v>
      </c>
      <c r="H421" s="166">
        <f t="shared" si="218"/>
        <v>25000</v>
      </c>
      <c r="I421" s="166">
        <f t="shared" si="218"/>
        <v>0</v>
      </c>
      <c r="J421" s="166">
        <f t="shared" si="218"/>
        <v>0</v>
      </c>
      <c r="K421" s="166">
        <f t="shared" si="218"/>
        <v>0</v>
      </c>
      <c r="L421" s="166">
        <f t="shared" si="218"/>
        <v>0</v>
      </c>
      <c r="M421" s="166">
        <f t="shared" si="218"/>
        <v>0</v>
      </c>
      <c r="N421" s="166">
        <f t="shared" si="218"/>
        <v>590000</v>
      </c>
      <c r="O421" s="166">
        <f t="shared" si="218"/>
        <v>590000</v>
      </c>
      <c r="P421" s="166">
        <f t="shared" si="218"/>
        <v>0</v>
      </c>
      <c r="Q421" s="166">
        <f t="shared" si="218"/>
        <v>0</v>
      </c>
      <c r="R421" s="166">
        <f t="shared" si="218"/>
        <v>0</v>
      </c>
      <c r="S421" s="372">
        <f t="shared" ref="S421:W421" si="219">SUM(S423:S426,S428)</f>
        <v>0</v>
      </c>
      <c r="T421" s="166">
        <f t="shared" si="219"/>
        <v>0</v>
      </c>
      <c r="U421" s="166">
        <f t="shared" si="219"/>
        <v>0</v>
      </c>
      <c r="V421" s="166">
        <f t="shared" si="219"/>
        <v>200000</v>
      </c>
      <c r="W421" s="166">
        <f t="shared" si="219"/>
        <v>0</v>
      </c>
    </row>
    <row r="422" spans="1:23" s="63" customFormat="1">
      <c r="A422" s="179"/>
      <c r="B422" s="181"/>
      <c r="C422" s="46">
        <v>4110</v>
      </c>
      <c r="D422" s="47" t="s">
        <v>161</v>
      </c>
      <c r="E422" s="48">
        <f>SUM(F422,N422)</f>
        <v>2000</v>
      </c>
      <c r="F422" s="48">
        <f t="shared" ref="F422" si="220">SUM(G422:M422)</f>
        <v>2000</v>
      </c>
      <c r="G422" s="48">
        <v>2000</v>
      </c>
      <c r="H422" s="207">
        <v>0</v>
      </c>
      <c r="I422" s="207">
        <v>0</v>
      </c>
      <c r="J422" s="207"/>
      <c r="K422" s="207"/>
      <c r="L422" s="207">
        <v>0</v>
      </c>
      <c r="M422" s="207">
        <v>0</v>
      </c>
      <c r="N422" s="231">
        <v>0</v>
      </c>
      <c r="O422" s="231">
        <v>0</v>
      </c>
      <c r="P422" s="231">
        <v>0</v>
      </c>
      <c r="Q422" s="231">
        <v>0</v>
      </c>
      <c r="R422" s="207">
        <v>0</v>
      </c>
      <c r="S422" s="149" t="str">
        <f t="shared" ref="S422" si="221">IF(SUM(N422,F422)=E422,"TAK","NIE")</f>
        <v>TAK</v>
      </c>
      <c r="T422" s="207">
        <v>0</v>
      </c>
      <c r="U422" s="207">
        <v>0</v>
      </c>
      <c r="V422" s="207"/>
      <c r="W422" s="207">
        <v>0</v>
      </c>
    </row>
    <row r="423" spans="1:23" s="63" customFormat="1">
      <c r="A423" s="179"/>
      <c r="B423" s="181"/>
      <c r="C423" s="46">
        <v>4170</v>
      </c>
      <c r="D423" s="47" t="s">
        <v>157</v>
      </c>
      <c r="E423" s="48">
        <f>SUM(F423,N423)</f>
        <v>22000</v>
      </c>
      <c r="F423" s="48">
        <f t="shared" ref="F423:F425" si="222">SUM(G423:M423)</f>
        <v>22000</v>
      </c>
      <c r="G423" s="48">
        <v>22000</v>
      </c>
      <c r="H423" s="207">
        <v>0</v>
      </c>
      <c r="I423" s="207">
        <v>0</v>
      </c>
      <c r="J423" s="207"/>
      <c r="K423" s="207"/>
      <c r="L423" s="207">
        <v>0</v>
      </c>
      <c r="M423" s="207">
        <v>0</v>
      </c>
      <c r="N423" s="231">
        <v>0</v>
      </c>
      <c r="O423" s="231">
        <v>0</v>
      </c>
      <c r="P423" s="231">
        <v>0</v>
      </c>
      <c r="Q423" s="231">
        <v>0</v>
      </c>
      <c r="R423" s="207">
        <v>0</v>
      </c>
      <c r="S423" s="149" t="str">
        <f t="shared" si="207"/>
        <v>TAK</v>
      </c>
      <c r="T423" s="207">
        <v>0</v>
      </c>
      <c r="U423" s="207">
        <v>0</v>
      </c>
      <c r="V423" s="207"/>
      <c r="W423" s="207">
        <v>0</v>
      </c>
    </row>
    <row r="424" spans="1:23" s="63" customFormat="1">
      <c r="A424" s="179"/>
      <c r="B424" s="181"/>
      <c r="C424" s="355">
        <v>4210</v>
      </c>
      <c r="D424" s="252" t="s">
        <v>158</v>
      </c>
      <c r="E424" s="253">
        <f>SUM(F424,N424)</f>
        <v>5000</v>
      </c>
      <c r="F424" s="253">
        <f t="shared" si="222"/>
        <v>5000</v>
      </c>
      <c r="G424" s="255">
        <v>0</v>
      </c>
      <c r="H424" s="255">
        <v>5000</v>
      </c>
      <c r="I424" s="255">
        <v>0</v>
      </c>
      <c r="J424" s="255">
        <v>0</v>
      </c>
      <c r="K424" s="255">
        <v>0</v>
      </c>
      <c r="L424" s="255">
        <v>0</v>
      </c>
      <c r="M424" s="255">
        <v>0</v>
      </c>
      <c r="N424" s="256">
        <v>0</v>
      </c>
      <c r="O424" s="256">
        <v>0</v>
      </c>
      <c r="P424" s="256">
        <v>0</v>
      </c>
      <c r="Q424" s="256">
        <v>0</v>
      </c>
      <c r="R424" s="255">
        <v>0</v>
      </c>
      <c r="S424" s="149" t="str">
        <f t="shared" si="207"/>
        <v>TAK</v>
      </c>
      <c r="T424" s="255">
        <v>0</v>
      </c>
      <c r="U424" s="255">
        <v>0</v>
      </c>
      <c r="V424" s="255"/>
      <c r="W424" s="255">
        <v>0</v>
      </c>
    </row>
    <row r="425" spans="1:23" s="70" customFormat="1">
      <c r="A425" s="179"/>
      <c r="B425" s="181"/>
      <c r="C425" s="46">
        <v>4260</v>
      </c>
      <c r="D425" s="47" t="s">
        <v>165</v>
      </c>
      <c r="E425" s="48">
        <f>SUM(F425,N425)</f>
        <v>20000</v>
      </c>
      <c r="F425" s="48">
        <f t="shared" si="222"/>
        <v>20000</v>
      </c>
      <c r="G425" s="207">
        <v>0</v>
      </c>
      <c r="H425" s="207">
        <v>20000</v>
      </c>
      <c r="I425" s="207">
        <v>0</v>
      </c>
      <c r="J425" s="207"/>
      <c r="K425" s="207"/>
      <c r="L425" s="207">
        <v>0</v>
      </c>
      <c r="M425" s="207">
        <v>0</v>
      </c>
      <c r="N425" s="231">
        <v>0</v>
      </c>
      <c r="O425" s="231">
        <v>0</v>
      </c>
      <c r="P425" s="231">
        <v>0</v>
      </c>
      <c r="Q425" s="231">
        <v>0</v>
      </c>
      <c r="R425" s="207">
        <v>0</v>
      </c>
      <c r="S425" s="151" t="str">
        <f>IF(SUM(N425,F425)=E425,"TAK","NIE")</f>
        <v>TAK</v>
      </c>
      <c r="T425" s="207">
        <v>0</v>
      </c>
      <c r="U425" s="207">
        <v>0</v>
      </c>
      <c r="V425" s="207"/>
      <c r="W425" s="207">
        <v>0</v>
      </c>
    </row>
    <row r="426" spans="1:23" s="374" customFormat="1">
      <c r="A426" s="179"/>
      <c r="B426" s="181"/>
      <c r="C426" s="46">
        <v>6050</v>
      </c>
      <c r="D426" s="47" t="s">
        <v>152</v>
      </c>
      <c r="E426" s="48">
        <f>SUM(E427:E427)</f>
        <v>590000</v>
      </c>
      <c r="F426" s="48">
        <f t="shared" ref="F426:R426" si="223">SUM(F427:F427)</f>
        <v>0</v>
      </c>
      <c r="G426" s="48">
        <f t="shared" si="223"/>
        <v>0</v>
      </c>
      <c r="H426" s="48">
        <f t="shared" si="223"/>
        <v>0</v>
      </c>
      <c r="I426" s="48">
        <f t="shared" si="223"/>
        <v>0</v>
      </c>
      <c r="J426" s="48">
        <f t="shared" si="223"/>
        <v>0</v>
      </c>
      <c r="K426" s="48">
        <f t="shared" si="223"/>
        <v>0</v>
      </c>
      <c r="L426" s="48">
        <f t="shared" si="223"/>
        <v>0</v>
      </c>
      <c r="M426" s="48">
        <f t="shared" si="223"/>
        <v>0</v>
      </c>
      <c r="N426" s="48">
        <f t="shared" si="223"/>
        <v>590000</v>
      </c>
      <c r="O426" s="48">
        <f t="shared" si="223"/>
        <v>590000</v>
      </c>
      <c r="P426" s="48">
        <f t="shared" si="223"/>
        <v>0</v>
      </c>
      <c r="Q426" s="48">
        <f t="shared" si="223"/>
        <v>0</v>
      </c>
      <c r="R426" s="55">
        <f t="shared" si="223"/>
        <v>0</v>
      </c>
      <c r="S426" s="373">
        <f>SUM(S427:S427)</f>
        <v>0</v>
      </c>
      <c r="T426" s="48">
        <f>SUM(T427:T427)</f>
        <v>0</v>
      </c>
      <c r="U426" s="48">
        <f>SUM(U427:U427)</f>
        <v>0</v>
      </c>
      <c r="V426" s="48">
        <f>SUM(V427:V427)</f>
        <v>200000</v>
      </c>
      <c r="W426" s="48">
        <f>SUM(W427:W427)</f>
        <v>0</v>
      </c>
    </row>
    <row r="427" spans="1:23" s="374" customFormat="1" hidden="1">
      <c r="A427" s="179"/>
      <c r="B427" s="181"/>
      <c r="C427" s="164"/>
      <c r="D427" s="47" t="s">
        <v>264</v>
      </c>
      <c r="E427" s="48">
        <f>SUM(F427,N427)</f>
        <v>590000</v>
      </c>
      <c r="F427" s="48">
        <f>SUM(G427:M427)</f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55">
        <v>590000</v>
      </c>
      <c r="O427" s="353">
        <v>590000</v>
      </c>
      <c r="P427" s="353">
        <v>0</v>
      </c>
      <c r="Q427" s="353">
        <v>0</v>
      </c>
      <c r="R427" s="353">
        <v>0</v>
      </c>
      <c r="S427" s="151"/>
      <c r="T427" s="223"/>
      <c r="U427" s="223"/>
      <c r="V427" s="223">
        <v>200000</v>
      </c>
      <c r="W427" s="48"/>
    </row>
    <row r="428" spans="1:23" s="374" customFormat="1" hidden="1">
      <c r="A428" s="179"/>
      <c r="B428" s="181"/>
      <c r="C428" s="46">
        <v>6060</v>
      </c>
      <c r="D428" s="47" t="s">
        <v>176</v>
      </c>
      <c r="E428" s="48">
        <f>SUM(F428,N428)</f>
        <v>0</v>
      </c>
      <c r="F428" s="48">
        <v>0</v>
      </c>
      <c r="G428" s="48">
        <f t="shared" ref="G428:M428" si="224">SUM(G429:G431)</f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f t="shared" si="224"/>
        <v>0</v>
      </c>
      <c r="M428" s="48">
        <f t="shared" si="224"/>
        <v>0</v>
      </c>
      <c r="N428" s="223">
        <v>0</v>
      </c>
      <c r="O428" s="223">
        <v>0</v>
      </c>
      <c r="P428" s="223">
        <v>0</v>
      </c>
      <c r="Q428" s="223">
        <v>0</v>
      </c>
      <c r="R428" s="55">
        <v>0</v>
      </c>
      <c r="S428" s="224">
        <v>0</v>
      </c>
      <c r="T428" s="223">
        <v>0</v>
      </c>
      <c r="U428" s="223">
        <v>0</v>
      </c>
      <c r="V428" s="223">
        <v>0</v>
      </c>
      <c r="W428" s="223">
        <v>0</v>
      </c>
    </row>
    <row r="429" spans="1:23" s="70" customFormat="1">
      <c r="A429" s="179"/>
      <c r="B429" s="173">
        <v>92605</v>
      </c>
      <c r="C429" s="182"/>
      <c r="D429" s="165" t="s">
        <v>399</v>
      </c>
      <c r="E429" s="166">
        <f>SUM(E430:E431,E434:E437)</f>
        <v>109000</v>
      </c>
      <c r="F429" s="166">
        <f t="shared" ref="F429:R429" si="225">SUM(F430:F431,F434:F437)</f>
        <v>109000</v>
      </c>
      <c r="G429" s="166">
        <f t="shared" si="225"/>
        <v>0</v>
      </c>
      <c r="H429" s="166">
        <f t="shared" si="225"/>
        <v>25600</v>
      </c>
      <c r="I429" s="166">
        <f t="shared" si="225"/>
        <v>83400</v>
      </c>
      <c r="J429" s="166">
        <f t="shared" si="225"/>
        <v>0</v>
      </c>
      <c r="K429" s="166">
        <f t="shared" si="225"/>
        <v>0</v>
      </c>
      <c r="L429" s="166">
        <f t="shared" si="225"/>
        <v>0</v>
      </c>
      <c r="M429" s="166">
        <f t="shared" si="225"/>
        <v>0</v>
      </c>
      <c r="N429" s="166">
        <f t="shared" si="225"/>
        <v>0</v>
      </c>
      <c r="O429" s="166">
        <f t="shared" si="225"/>
        <v>0</v>
      </c>
      <c r="P429" s="166">
        <f t="shared" si="225"/>
        <v>0</v>
      </c>
      <c r="Q429" s="166">
        <f t="shared" si="225"/>
        <v>0</v>
      </c>
      <c r="R429" s="166">
        <f t="shared" si="225"/>
        <v>0</v>
      </c>
      <c r="S429" s="151" t="str">
        <f>IF(SUM(N429,F429)=E429,"TAK","NIE")</f>
        <v>TAK</v>
      </c>
      <c r="T429" s="166">
        <f>SUM(T430:T437)</f>
        <v>0</v>
      </c>
      <c r="U429" s="166">
        <f>SUM(U430:U437)</f>
        <v>0</v>
      </c>
      <c r="V429" s="166"/>
      <c r="W429" s="166">
        <f>SUM(W430:W437)</f>
        <v>0</v>
      </c>
    </row>
    <row r="430" spans="1:23" s="70" customFormat="1" ht="61.5" customHeight="1">
      <c r="A430" s="179"/>
      <c r="B430" s="181"/>
      <c r="C430" s="52">
        <v>2360</v>
      </c>
      <c r="D430" s="485" t="s">
        <v>403</v>
      </c>
      <c r="E430" s="54">
        <f>SUM(F430,N430)</f>
        <v>83400</v>
      </c>
      <c r="F430" s="54">
        <f t="shared" ref="F430:F437" si="226">SUM(G430:M430)</f>
        <v>83400</v>
      </c>
      <c r="G430" s="54">
        <v>0</v>
      </c>
      <c r="H430" s="175">
        <v>0</v>
      </c>
      <c r="I430" s="54">
        <v>83400</v>
      </c>
      <c r="J430" s="168">
        <v>0</v>
      </c>
      <c r="K430" s="168">
        <v>0</v>
      </c>
      <c r="L430" s="175">
        <v>0</v>
      </c>
      <c r="M430" s="175">
        <v>0</v>
      </c>
      <c r="N430" s="176">
        <v>0</v>
      </c>
      <c r="O430" s="186">
        <v>0</v>
      </c>
      <c r="P430" s="186">
        <v>0</v>
      </c>
      <c r="Q430" s="186">
        <v>0</v>
      </c>
      <c r="R430" s="186">
        <v>0</v>
      </c>
      <c r="S430" s="151" t="str">
        <f>IF(SUM(N430,F430)=E430,"TAK","NIE")</f>
        <v>TAK</v>
      </c>
      <c r="T430" s="175">
        <v>0</v>
      </c>
      <c r="U430" s="175">
        <v>0</v>
      </c>
      <c r="V430" s="175"/>
      <c r="W430" s="175">
        <v>0</v>
      </c>
    </row>
    <row r="431" spans="1:23" s="70" customFormat="1">
      <c r="A431" s="179"/>
      <c r="B431" s="181"/>
      <c r="C431" s="46">
        <v>4210</v>
      </c>
      <c r="D431" s="47" t="s">
        <v>158</v>
      </c>
      <c r="E431" s="48">
        <f>SUM(E432:E433)</f>
        <v>7000</v>
      </c>
      <c r="F431" s="48">
        <f t="shared" ref="F431:N431" si="227">SUM(F432:F433)</f>
        <v>7000</v>
      </c>
      <c r="G431" s="48">
        <f t="shared" si="227"/>
        <v>0</v>
      </c>
      <c r="H431" s="48">
        <f t="shared" si="227"/>
        <v>7000</v>
      </c>
      <c r="I431" s="48">
        <f t="shared" si="227"/>
        <v>0</v>
      </c>
      <c r="J431" s="48">
        <f t="shared" si="227"/>
        <v>0</v>
      </c>
      <c r="K431" s="48">
        <f t="shared" si="227"/>
        <v>0</v>
      </c>
      <c r="L431" s="48">
        <f t="shared" si="227"/>
        <v>0</v>
      </c>
      <c r="M431" s="48">
        <f t="shared" si="227"/>
        <v>0</v>
      </c>
      <c r="N431" s="223">
        <f t="shared" si="227"/>
        <v>0</v>
      </c>
      <c r="O431" s="225">
        <v>0</v>
      </c>
      <c r="P431" s="225">
        <v>0</v>
      </c>
      <c r="Q431" s="225">
        <v>0</v>
      </c>
      <c r="R431" s="225">
        <v>0</v>
      </c>
      <c r="S431" s="151" t="str">
        <f>IF(SUM(N431,F431)=E431,"TAK","NIE")</f>
        <v>TAK</v>
      </c>
      <c r="T431" s="207">
        <v>0</v>
      </c>
      <c r="U431" s="207">
        <v>0</v>
      </c>
      <c r="V431" s="207"/>
      <c r="W431" s="207">
        <v>0</v>
      </c>
    </row>
    <row r="432" spans="1:23" s="70" customFormat="1" hidden="1">
      <c r="A432" s="179"/>
      <c r="B432" s="181"/>
      <c r="C432" s="46"/>
      <c r="D432" s="375" t="s">
        <v>301</v>
      </c>
      <c r="E432" s="48">
        <v>2500</v>
      </c>
      <c r="F432" s="48">
        <v>2500</v>
      </c>
      <c r="G432" s="207"/>
      <c r="H432" s="207">
        <v>2500</v>
      </c>
      <c r="I432" s="207">
        <v>0</v>
      </c>
      <c r="J432" s="207">
        <v>0</v>
      </c>
      <c r="K432" s="207">
        <v>0</v>
      </c>
      <c r="L432" s="207">
        <v>0</v>
      </c>
      <c r="M432" s="207">
        <v>0</v>
      </c>
      <c r="N432" s="231">
        <v>0</v>
      </c>
      <c r="O432" s="225">
        <v>0</v>
      </c>
      <c r="P432" s="225">
        <v>0</v>
      </c>
      <c r="Q432" s="225">
        <v>0</v>
      </c>
      <c r="R432" s="225">
        <v>0</v>
      </c>
      <c r="S432" s="151"/>
      <c r="T432" s="207"/>
      <c r="U432" s="207"/>
      <c r="V432" s="207"/>
      <c r="W432" s="207"/>
    </row>
    <row r="433" spans="1:23" s="70" customFormat="1" hidden="1">
      <c r="A433" s="179"/>
      <c r="B433" s="181"/>
      <c r="C433" s="46"/>
      <c r="D433" s="375" t="s">
        <v>302</v>
      </c>
      <c r="E433" s="48">
        <v>4500</v>
      </c>
      <c r="F433" s="48">
        <v>4500</v>
      </c>
      <c r="G433" s="207"/>
      <c r="H433" s="207">
        <v>4500</v>
      </c>
      <c r="I433" s="207">
        <v>0</v>
      </c>
      <c r="J433" s="207">
        <v>0</v>
      </c>
      <c r="K433" s="207">
        <v>0</v>
      </c>
      <c r="L433" s="207">
        <v>0</v>
      </c>
      <c r="M433" s="207">
        <v>0</v>
      </c>
      <c r="N433" s="231">
        <v>0</v>
      </c>
      <c r="O433" s="225">
        <v>0</v>
      </c>
      <c r="P433" s="225">
        <v>0</v>
      </c>
      <c r="Q433" s="225">
        <v>0</v>
      </c>
      <c r="R433" s="225">
        <v>0</v>
      </c>
      <c r="S433" s="151"/>
      <c r="T433" s="207"/>
      <c r="U433" s="207"/>
      <c r="V433" s="207"/>
      <c r="W433" s="207"/>
    </row>
    <row r="434" spans="1:23" s="70" customFormat="1">
      <c r="A434" s="179"/>
      <c r="B434" s="181"/>
      <c r="C434" s="46">
        <v>4260</v>
      </c>
      <c r="D434" s="47" t="s">
        <v>165</v>
      </c>
      <c r="E434" s="48">
        <f>SUM(F434,N434)</f>
        <v>5000</v>
      </c>
      <c r="F434" s="48">
        <f t="shared" si="226"/>
        <v>5000</v>
      </c>
      <c r="G434" s="207">
        <v>0</v>
      </c>
      <c r="H434" s="207">
        <v>5000</v>
      </c>
      <c r="I434" s="207">
        <v>0</v>
      </c>
      <c r="J434" s="207">
        <v>0</v>
      </c>
      <c r="K434" s="207">
        <v>0</v>
      </c>
      <c r="L434" s="207">
        <v>0</v>
      </c>
      <c r="M434" s="207">
        <v>0</v>
      </c>
      <c r="N434" s="231">
        <v>0</v>
      </c>
      <c r="O434" s="225">
        <v>0</v>
      </c>
      <c r="P434" s="225">
        <v>0</v>
      </c>
      <c r="Q434" s="225">
        <v>0</v>
      </c>
      <c r="R434" s="225">
        <v>0</v>
      </c>
      <c r="S434" s="151" t="str">
        <f>IF(SUM(N434,F434)=E434,"TAK","NIE")</f>
        <v>TAK</v>
      </c>
      <c r="T434" s="207">
        <v>0</v>
      </c>
      <c r="U434" s="207">
        <v>0</v>
      </c>
      <c r="V434" s="207"/>
      <c r="W434" s="207">
        <v>0</v>
      </c>
    </row>
    <row r="435" spans="1:23" s="70" customFormat="1">
      <c r="A435" s="179"/>
      <c r="B435" s="181"/>
      <c r="C435" s="481">
        <v>4270</v>
      </c>
      <c r="D435" s="482" t="s">
        <v>395</v>
      </c>
      <c r="E435" s="48">
        <f>SUM(F435,N435)</f>
        <v>5800</v>
      </c>
      <c r="F435" s="48">
        <f t="shared" ref="F435" si="228">SUM(G435:M435)</f>
        <v>5800</v>
      </c>
      <c r="G435" s="483"/>
      <c r="H435" s="483">
        <v>5800</v>
      </c>
      <c r="I435" s="483"/>
      <c r="J435" s="483"/>
      <c r="K435" s="483"/>
      <c r="L435" s="483"/>
      <c r="M435" s="483"/>
      <c r="N435" s="484"/>
      <c r="O435" s="225"/>
      <c r="P435" s="225"/>
      <c r="Q435" s="225"/>
      <c r="R435" s="225"/>
      <c r="S435" s="151"/>
      <c r="T435" s="483"/>
      <c r="U435" s="483"/>
      <c r="V435" s="483"/>
      <c r="W435" s="483"/>
    </row>
    <row r="436" spans="1:23" s="70" customFormat="1">
      <c r="A436" s="179"/>
      <c r="B436" s="181"/>
      <c r="C436" s="46">
        <v>4300</v>
      </c>
      <c r="D436" s="47" t="s">
        <v>154</v>
      </c>
      <c r="E436" s="48">
        <f>SUM(F436,N436)</f>
        <v>7500</v>
      </c>
      <c r="F436" s="48">
        <f t="shared" si="226"/>
        <v>7500</v>
      </c>
      <c r="G436" s="207">
        <v>0</v>
      </c>
      <c r="H436" s="207">
        <v>7500</v>
      </c>
      <c r="I436" s="207">
        <v>0</v>
      </c>
      <c r="J436" s="207">
        <v>0</v>
      </c>
      <c r="K436" s="207">
        <v>0</v>
      </c>
      <c r="L436" s="207">
        <v>0</v>
      </c>
      <c r="M436" s="207">
        <v>0</v>
      </c>
      <c r="N436" s="231">
        <v>0</v>
      </c>
      <c r="O436" s="225">
        <v>0</v>
      </c>
      <c r="P436" s="225">
        <v>0</v>
      </c>
      <c r="Q436" s="225">
        <v>0</v>
      </c>
      <c r="R436" s="225">
        <v>0</v>
      </c>
      <c r="S436" s="151" t="str">
        <f>IF(SUM(N436,F436)=E436,"TAK","NIE")</f>
        <v>TAK</v>
      </c>
      <c r="T436" s="207">
        <v>0</v>
      </c>
      <c r="U436" s="207">
        <v>0</v>
      </c>
      <c r="V436" s="207"/>
      <c r="W436" s="207">
        <v>0</v>
      </c>
    </row>
    <row r="437" spans="1:23" s="70" customFormat="1">
      <c r="A437" s="273"/>
      <c r="B437" s="274"/>
      <c r="C437" s="218">
        <v>4430</v>
      </c>
      <c r="D437" s="219" t="s">
        <v>155</v>
      </c>
      <c r="E437" s="220">
        <f>SUM(F437,N437)</f>
        <v>300</v>
      </c>
      <c r="F437" s="220">
        <f t="shared" si="226"/>
        <v>300</v>
      </c>
      <c r="G437" s="248">
        <v>0</v>
      </c>
      <c r="H437" s="248">
        <v>300</v>
      </c>
      <c r="I437" s="248">
        <v>0</v>
      </c>
      <c r="J437" s="248">
        <v>0</v>
      </c>
      <c r="K437" s="248">
        <v>0</v>
      </c>
      <c r="L437" s="248">
        <v>0</v>
      </c>
      <c r="M437" s="248">
        <v>0</v>
      </c>
      <c r="N437" s="329">
        <v>0</v>
      </c>
      <c r="O437" s="247">
        <v>0</v>
      </c>
      <c r="P437" s="247">
        <v>0</v>
      </c>
      <c r="Q437" s="247">
        <v>0</v>
      </c>
      <c r="R437" s="247">
        <v>0</v>
      </c>
      <c r="S437" s="151" t="str">
        <f>IF(SUM(N437,F437)=E437,"TAK","NIE")</f>
        <v>TAK</v>
      </c>
      <c r="T437" s="248">
        <v>0</v>
      </c>
      <c r="U437" s="248">
        <v>0</v>
      </c>
      <c r="V437" s="248"/>
      <c r="W437" s="248">
        <v>0</v>
      </c>
    </row>
    <row r="438" spans="1:23" s="63" customFormat="1">
      <c r="A438" s="530" t="s">
        <v>147</v>
      </c>
      <c r="B438" s="530"/>
      <c r="C438" s="530"/>
      <c r="D438" s="530"/>
      <c r="E438" s="185">
        <f t="shared" ref="E438:R438" si="229">SUM(E420,E393,E351,E347,E339,E287,E274,E178,E172,E167,E159,E132,E125,E68,E62,E50,E36,E23,E9)</f>
        <v>20249413</v>
      </c>
      <c r="F438" s="185">
        <f t="shared" si="229"/>
        <v>12962000</v>
      </c>
      <c r="G438" s="185">
        <f t="shared" si="229"/>
        <v>5923327</v>
      </c>
      <c r="H438" s="185">
        <f t="shared" si="229"/>
        <v>3464221</v>
      </c>
      <c r="I438" s="185">
        <f t="shared" si="229"/>
        <v>277760</v>
      </c>
      <c r="J438" s="185">
        <f t="shared" si="229"/>
        <v>2902192</v>
      </c>
      <c r="K438" s="185">
        <f t="shared" si="229"/>
        <v>0</v>
      </c>
      <c r="L438" s="185">
        <f t="shared" si="229"/>
        <v>0</v>
      </c>
      <c r="M438" s="185">
        <f t="shared" si="229"/>
        <v>394500</v>
      </c>
      <c r="N438" s="185">
        <f t="shared" si="229"/>
        <v>7287413</v>
      </c>
      <c r="O438" s="185">
        <f t="shared" si="229"/>
        <v>7287413</v>
      </c>
      <c r="P438" s="185">
        <f t="shared" si="229"/>
        <v>5904172</v>
      </c>
      <c r="Q438" s="185">
        <f t="shared" si="229"/>
        <v>0</v>
      </c>
      <c r="R438" s="185">
        <f t="shared" si="229"/>
        <v>0</v>
      </c>
      <c r="S438" s="68" t="str">
        <f>IF(SUM(N438,F438)=E438,"TAK","NIE")</f>
        <v>TAK</v>
      </c>
      <c r="T438" s="185" t="e">
        <f>SUM(T420,T393,T351,T339,T287,T274,T178,T172,T167,T159,T132,T125,T68,T62,T50,T36,T23,T9)</f>
        <v>#REF!</v>
      </c>
      <c r="U438" s="185" t="e">
        <f>SUM(U420,U393,U351,U339,U287,U274,U178,U172,U167,U159,U132,U125,U68,U62,U50,U36,U23,U9)</f>
        <v>#REF!</v>
      </c>
      <c r="V438" s="185" t="e">
        <f>SUM(V420,V393,V351,V339,V287,V274,V178,V172,V167,V159,V132,V125,V68,V62,V50,V36,V23,V9)</f>
        <v>#REF!</v>
      </c>
      <c r="W438" s="185" t="e">
        <f>SUM(W420,W393,W351,W339,W287,W274,W178,W172,W167,W159,W132,W125,W68,W62,W50,W36,W23,W9)</f>
        <v>#REF!</v>
      </c>
    </row>
    <row r="440" spans="1:23">
      <c r="N440" s="475" t="s">
        <v>384</v>
      </c>
    </row>
    <row r="441" spans="1:23">
      <c r="C441" s="36">
        <f xml:space="preserve"> F441*60%</f>
        <v>10937047.799999999</v>
      </c>
      <c r="E441" s="36" t="s">
        <v>237</v>
      </c>
      <c r="F441" s="58">
        <f>'1'!E149</f>
        <v>18228413</v>
      </c>
      <c r="H441" s="190" t="s">
        <v>261</v>
      </c>
      <c r="I441" s="190"/>
      <c r="J441" s="191">
        <f>'1'!F146</f>
        <v>12962000</v>
      </c>
      <c r="M441" s="58">
        <f>F438-M438</f>
        <v>12567500</v>
      </c>
      <c r="N441" s="58">
        <f>E438-G438-M438-N438</f>
        <v>6644173</v>
      </c>
      <c r="O441" s="4">
        <f>N441*0.005</f>
        <v>33220.864999999998</v>
      </c>
    </row>
    <row r="442" spans="1:23">
      <c r="E442" s="36" t="s">
        <v>265</v>
      </c>
      <c r="F442" s="58">
        <f>E438</f>
        <v>20249413</v>
      </c>
      <c r="H442" s="192" t="s">
        <v>32</v>
      </c>
      <c r="I442" s="192"/>
      <c r="J442" s="193">
        <f>F438</f>
        <v>12962000</v>
      </c>
      <c r="N442" s="58"/>
    </row>
    <row r="443" spans="1:23">
      <c r="E443" s="36" t="s">
        <v>238</v>
      </c>
      <c r="F443" s="58">
        <f>F441-F442</f>
        <v>-2021000</v>
      </c>
      <c r="H443" s="194" t="s">
        <v>262</v>
      </c>
      <c r="I443" s="194"/>
      <c r="J443" s="195">
        <f>J441-J442</f>
        <v>0</v>
      </c>
      <c r="N443" s="58"/>
    </row>
    <row r="444" spans="1:23">
      <c r="E444" s="36" t="s">
        <v>239</v>
      </c>
      <c r="F444" s="58">
        <f>SUM(F445:F446)</f>
        <v>0</v>
      </c>
      <c r="H444" s="154" t="s">
        <v>335</v>
      </c>
      <c r="J444" s="58">
        <f>M438</f>
        <v>394500</v>
      </c>
    </row>
    <row r="445" spans="1:23">
      <c r="E445" s="36" t="s">
        <v>242</v>
      </c>
      <c r="F445" s="58">
        <v>0</v>
      </c>
    </row>
    <row r="446" spans="1:23">
      <c r="E446" s="36" t="s">
        <v>243</v>
      </c>
      <c r="F446" s="58">
        <v>0</v>
      </c>
    </row>
    <row r="447" spans="1:23">
      <c r="E447" s="36" t="s">
        <v>240</v>
      </c>
      <c r="F447" s="58">
        <v>1069000</v>
      </c>
    </row>
    <row r="448" spans="1:23">
      <c r="E448" s="36" t="s">
        <v>241</v>
      </c>
      <c r="F448" s="58">
        <f>F443+F444-F447</f>
        <v>-3090000</v>
      </c>
    </row>
    <row r="450" spans="4:7">
      <c r="D450" s="36" t="s">
        <v>246</v>
      </c>
      <c r="E450" s="36" t="s">
        <v>266</v>
      </c>
      <c r="F450" s="58"/>
    </row>
    <row r="451" spans="4:7">
      <c r="E451" s="36" t="s">
        <v>267</v>
      </c>
      <c r="F451" s="58"/>
      <c r="G451" s="58"/>
    </row>
    <row r="452" spans="4:7">
      <c r="F452" s="58"/>
    </row>
    <row r="453" spans="4:7">
      <c r="E453" s="36" t="s">
        <v>268</v>
      </c>
      <c r="F453" s="58"/>
    </row>
  </sheetData>
  <mergeCells count="23">
    <mergeCell ref="J6:J7"/>
    <mergeCell ref="M6:M7"/>
    <mergeCell ref="L6:L7"/>
    <mergeCell ref="A438:D438"/>
    <mergeCell ref="C4:C7"/>
    <mergeCell ref="D291:D293"/>
    <mergeCell ref="D300:D302"/>
    <mergeCell ref="O5:R5"/>
    <mergeCell ref="O6:O7"/>
    <mergeCell ref="Q6:Q7"/>
    <mergeCell ref="R6:R7"/>
    <mergeCell ref="A1:N1"/>
    <mergeCell ref="E4:E7"/>
    <mergeCell ref="A4:A7"/>
    <mergeCell ref="D4:D7"/>
    <mergeCell ref="B4:B7"/>
    <mergeCell ref="G5:M5"/>
    <mergeCell ref="F5:F7"/>
    <mergeCell ref="N5:N7"/>
    <mergeCell ref="G6:H6"/>
    <mergeCell ref="I6:I7"/>
    <mergeCell ref="K6:K7"/>
    <mergeCell ref="F4:R4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63" fitToHeight="11" orientation="landscape" r:id="rId1"/>
  <headerFooter alignWithMargins="0">
    <oddHeader>&amp;R&amp;9Załącznik Nr &amp;A
do Uchwały Nr V/34/2011 Rady Gminy Widuchowa 
z dnia 28 lutego 2011 r.</oddHeader>
  </headerFooter>
  <rowBreaks count="1" manualBreakCount="1">
    <brk id="407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37"/>
  <sheetViews>
    <sheetView showGridLines="0" view="pageBreakPreview" zoomScaleNormal="100" zoomScaleSheetLayoutView="100" workbookViewId="0">
      <selection activeCell="B114" sqref="B114"/>
    </sheetView>
  </sheetViews>
  <sheetFormatPr defaultRowHeight="12.75"/>
  <cols>
    <col min="1" max="1" width="4.7109375" style="60" bestFit="1" customWidth="1"/>
    <col min="2" max="2" width="40.140625" style="60" bestFit="1" customWidth="1"/>
    <col min="3" max="3" width="14" style="60" customWidth="1"/>
    <col min="4" max="4" width="17.140625" style="60" customWidth="1"/>
    <col min="5" max="16384" width="9.140625" style="60"/>
  </cols>
  <sheetData>
    <row r="1" spans="1:4" ht="15" customHeight="1">
      <c r="A1" s="536" t="s">
        <v>381</v>
      </c>
      <c r="B1" s="536"/>
      <c r="C1" s="536"/>
      <c r="D1" s="536"/>
    </row>
    <row r="2" spans="1:4" ht="6.75" customHeight="1">
      <c r="A2" s="88"/>
    </row>
    <row r="3" spans="1:4">
      <c r="D3" s="89" t="s">
        <v>34</v>
      </c>
    </row>
    <row r="4" spans="1:4" ht="15" customHeight="1">
      <c r="A4" s="535" t="s">
        <v>48</v>
      </c>
      <c r="B4" s="535" t="s">
        <v>5</v>
      </c>
      <c r="C4" s="537" t="s">
        <v>49</v>
      </c>
      <c r="D4" s="537" t="s">
        <v>394</v>
      </c>
    </row>
    <row r="5" spans="1:4" ht="15" customHeight="1">
      <c r="A5" s="535"/>
      <c r="B5" s="535"/>
      <c r="C5" s="535"/>
      <c r="D5" s="537"/>
    </row>
    <row r="6" spans="1:4" ht="15.75" customHeight="1">
      <c r="A6" s="535"/>
      <c r="B6" s="535"/>
      <c r="C6" s="535"/>
      <c r="D6" s="537"/>
    </row>
    <row r="7" spans="1:4" s="91" customFormat="1" ht="6.75" customHeight="1">
      <c r="A7" s="90">
        <v>1</v>
      </c>
      <c r="B7" s="90">
        <v>2</v>
      </c>
      <c r="C7" s="90">
        <v>3</v>
      </c>
      <c r="D7" s="90">
        <v>4</v>
      </c>
    </row>
    <row r="8" spans="1:4" ht="18.95" customHeight="1">
      <c r="A8" s="535" t="s">
        <v>21</v>
      </c>
      <c r="B8" s="535"/>
      <c r="C8" s="92"/>
      <c r="D8" s="93">
        <f>SUM(D9:D16)</f>
        <v>3090000</v>
      </c>
    </row>
    <row r="9" spans="1:4" ht="18.95" customHeight="1">
      <c r="A9" s="94" t="s">
        <v>11</v>
      </c>
      <c r="B9" s="95" t="s">
        <v>16</v>
      </c>
      <c r="C9" s="94" t="s">
        <v>22</v>
      </c>
      <c r="D9" s="95">
        <v>0</v>
      </c>
    </row>
    <row r="10" spans="1:4" ht="18.95" customHeight="1">
      <c r="A10" s="96" t="s">
        <v>12</v>
      </c>
      <c r="B10" s="97" t="s">
        <v>17</v>
      </c>
      <c r="C10" s="96" t="s">
        <v>22</v>
      </c>
      <c r="D10" s="97">
        <v>0</v>
      </c>
    </row>
    <row r="11" spans="1:4" ht="51">
      <c r="A11" s="96" t="s">
        <v>13</v>
      </c>
      <c r="B11" s="98" t="s">
        <v>61</v>
      </c>
      <c r="C11" s="96" t="s">
        <v>40</v>
      </c>
      <c r="D11" s="97">
        <v>0</v>
      </c>
    </row>
    <row r="12" spans="1:4" ht="18.95" customHeight="1">
      <c r="A12" s="96" t="s">
        <v>1</v>
      </c>
      <c r="B12" s="97" t="s">
        <v>24</v>
      </c>
      <c r="C12" s="96" t="s">
        <v>41</v>
      </c>
      <c r="D12" s="97">
        <v>0</v>
      </c>
    </row>
    <row r="13" spans="1:4" ht="18.95" customHeight="1">
      <c r="A13" s="96" t="s">
        <v>15</v>
      </c>
      <c r="B13" s="97" t="s">
        <v>62</v>
      </c>
      <c r="C13" s="96" t="s">
        <v>69</v>
      </c>
      <c r="D13" s="97">
        <v>0</v>
      </c>
    </row>
    <row r="14" spans="1:4" ht="18.95" customHeight="1">
      <c r="A14" s="96" t="s">
        <v>18</v>
      </c>
      <c r="B14" s="97" t="s">
        <v>19</v>
      </c>
      <c r="C14" s="96" t="s">
        <v>23</v>
      </c>
      <c r="D14" s="97">
        <v>0</v>
      </c>
    </row>
    <row r="15" spans="1:4" ht="18.95" customHeight="1">
      <c r="A15" s="96" t="s">
        <v>20</v>
      </c>
      <c r="B15" s="97" t="s">
        <v>71</v>
      </c>
      <c r="C15" s="96" t="s">
        <v>53</v>
      </c>
      <c r="D15" s="97">
        <v>3090000</v>
      </c>
    </row>
    <row r="16" spans="1:4" s="140" customFormat="1" ht="37.5" customHeight="1">
      <c r="A16" s="96" t="s">
        <v>25</v>
      </c>
      <c r="B16" s="491" t="s">
        <v>405</v>
      </c>
      <c r="C16" s="100" t="s">
        <v>382</v>
      </c>
      <c r="D16" s="99">
        <v>0</v>
      </c>
    </row>
    <row r="17" spans="1:6" ht="18.95" customHeight="1">
      <c r="A17" s="535" t="s">
        <v>63</v>
      </c>
      <c r="B17" s="535"/>
      <c r="C17" s="92"/>
      <c r="D17" s="93">
        <f>SUM(D18:D24)</f>
        <v>1069000</v>
      </c>
    </row>
    <row r="18" spans="1:6" ht="18.95" customHeight="1">
      <c r="A18" s="94" t="s">
        <v>11</v>
      </c>
      <c r="B18" s="95" t="s">
        <v>42</v>
      </c>
      <c r="C18" s="94" t="s">
        <v>27</v>
      </c>
      <c r="D18" s="95">
        <v>185000</v>
      </c>
    </row>
    <row r="19" spans="1:6" ht="18.95" customHeight="1">
      <c r="A19" s="96" t="s">
        <v>12</v>
      </c>
      <c r="B19" s="97" t="s">
        <v>26</v>
      </c>
      <c r="C19" s="96" t="s">
        <v>27</v>
      </c>
      <c r="D19" s="97">
        <v>84000</v>
      </c>
    </row>
    <row r="20" spans="1:6" ht="38.25">
      <c r="A20" s="96" t="s">
        <v>13</v>
      </c>
      <c r="B20" s="98" t="s">
        <v>45</v>
      </c>
      <c r="C20" s="96" t="s">
        <v>46</v>
      </c>
      <c r="D20" s="97">
        <v>0</v>
      </c>
    </row>
    <row r="21" spans="1:6" ht="18.95" customHeight="1">
      <c r="A21" s="96" t="s">
        <v>1</v>
      </c>
      <c r="B21" s="97" t="s">
        <v>43</v>
      </c>
      <c r="C21" s="96" t="s">
        <v>39</v>
      </c>
      <c r="D21" s="97">
        <v>0</v>
      </c>
    </row>
    <row r="22" spans="1:6" ht="18.95" customHeight="1">
      <c r="A22" s="96" t="s">
        <v>15</v>
      </c>
      <c r="B22" s="97" t="s">
        <v>44</v>
      </c>
      <c r="C22" s="96" t="s">
        <v>29</v>
      </c>
      <c r="D22" s="97">
        <v>0</v>
      </c>
    </row>
    <row r="23" spans="1:6" ht="18.95" customHeight="1">
      <c r="A23" s="96" t="s">
        <v>18</v>
      </c>
      <c r="B23" s="97" t="s">
        <v>72</v>
      </c>
      <c r="C23" s="96" t="s">
        <v>30</v>
      </c>
      <c r="D23" s="97">
        <v>800000</v>
      </c>
    </row>
    <row r="24" spans="1:6" ht="18.95" customHeight="1">
      <c r="A24" s="100" t="s">
        <v>20</v>
      </c>
      <c r="B24" s="99" t="s">
        <v>31</v>
      </c>
      <c r="C24" s="100" t="s">
        <v>28</v>
      </c>
      <c r="D24" s="99">
        <v>0</v>
      </c>
    </row>
    <row r="25" spans="1:6" ht="7.5" customHeight="1">
      <c r="A25" s="76"/>
      <c r="B25" s="101"/>
      <c r="C25" s="101"/>
      <c r="D25" s="101"/>
    </row>
    <row r="26" spans="1:6">
      <c r="A26" s="65"/>
      <c r="B26" s="102"/>
      <c r="C26" s="102"/>
      <c r="D26" s="102"/>
      <c r="E26" s="102"/>
      <c r="F26" s="102"/>
    </row>
    <row r="429" spans="5:18">
      <c r="E429" s="60">
        <f>SUM(E430:E434,E436)</f>
        <v>0</v>
      </c>
      <c r="F429" s="60">
        <f t="shared" ref="F429:R429" si="0">SUM(F430:F434,F436)</f>
        <v>0</v>
      </c>
      <c r="G429" s="60">
        <f t="shared" si="0"/>
        <v>0</v>
      </c>
      <c r="H429" s="60">
        <f t="shared" si="0"/>
        <v>0</v>
      </c>
      <c r="I429" s="60">
        <f t="shared" si="0"/>
        <v>0</v>
      </c>
      <c r="J429" s="60">
        <f t="shared" si="0"/>
        <v>0</v>
      </c>
      <c r="K429" s="60">
        <f t="shared" si="0"/>
        <v>0</v>
      </c>
      <c r="L429" s="60">
        <f t="shared" si="0"/>
        <v>0</v>
      </c>
      <c r="M429" s="60">
        <f t="shared" si="0"/>
        <v>0</v>
      </c>
      <c r="N429" s="60">
        <f t="shared" si="0"/>
        <v>0</v>
      </c>
      <c r="O429" s="60">
        <f t="shared" si="0"/>
        <v>0</v>
      </c>
      <c r="P429" s="60">
        <f t="shared" si="0"/>
        <v>0</v>
      </c>
      <c r="Q429" s="60">
        <f t="shared" si="0"/>
        <v>0</v>
      </c>
      <c r="R429" s="60">
        <f t="shared" si="0"/>
        <v>0</v>
      </c>
    </row>
    <row r="437" spans="5:5">
      <c r="E437" s="60">
        <f>SUM(E438:E439,E442:E445)</f>
        <v>0</v>
      </c>
    </row>
  </sheetData>
  <mergeCells count="7">
    <mergeCell ref="A8:B8"/>
    <mergeCell ref="A17:B17"/>
    <mergeCell ref="A1:D1"/>
    <mergeCell ref="A4:A6"/>
    <mergeCell ref="C4:C6"/>
    <mergeCell ref="B4:B6"/>
    <mergeCell ref="D4:D6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fitToHeight="11" orientation="portrait" r:id="rId1"/>
  <headerFooter alignWithMargins="0">
    <oddHeader>&amp;R&amp;9Załącznik Nr &amp;A
do Uchwały Nr V/34/2011 Rady Gminy Widuchowa 
z dnia 28 lutego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429"/>
  <sheetViews>
    <sheetView defaultGridColor="0" view="pageBreakPreview" colorId="8" zoomScale="75" zoomScaleNormal="100" zoomScaleSheetLayoutView="75" workbookViewId="0">
      <selection activeCell="P6" sqref="P6"/>
    </sheetView>
  </sheetViews>
  <sheetFormatPr defaultRowHeight="12.75"/>
  <cols>
    <col min="1" max="1" width="5.5703125" style="60" bestFit="1" customWidth="1"/>
    <col min="2" max="2" width="8.85546875" style="60" bestFit="1" customWidth="1"/>
    <col min="3" max="3" width="6.85546875" style="60" customWidth="1"/>
    <col min="4" max="4" width="14.28515625" style="60" customWidth="1"/>
    <col min="5" max="5" width="14.85546875" style="60" customWidth="1"/>
    <col min="6" max="6" width="13.5703125" style="60" customWidth="1"/>
    <col min="7" max="7" width="15.5703125" style="63" customWidth="1"/>
    <col min="8" max="9" width="15.7109375" style="63" customWidth="1"/>
    <col min="10" max="10" width="12.85546875" style="63" customWidth="1"/>
    <col min="11" max="11" width="21.140625" style="63" customWidth="1"/>
    <col min="12" max="12" width="15.85546875" style="63" customWidth="1"/>
    <col min="13" max="16384" width="9.140625" style="63"/>
  </cols>
  <sheetData>
    <row r="1" spans="1:12" ht="48.75" customHeight="1">
      <c r="A1" s="538" t="s">
        <v>354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spans="1:12">
      <c r="L2" s="116" t="s">
        <v>34</v>
      </c>
    </row>
    <row r="3" spans="1:12" s="133" customFormat="1" ht="18" customHeight="1">
      <c r="A3" s="535" t="s">
        <v>2</v>
      </c>
      <c r="B3" s="542" t="s">
        <v>3</v>
      </c>
      <c r="C3" s="542" t="s">
        <v>66</v>
      </c>
      <c r="D3" s="537" t="s">
        <v>60</v>
      </c>
      <c r="E3" s="537" t="s">
        <v>341</v>
      </c>
      <c r="F3" s="537" t="s">
        <v>56</v>
      </c>
      <c r="G3" s="537"/>
      <c r="H3" s="537"/>
      <c r="I3" s="537"/>
      <c r="J3" s="537"/>
      <c r="K3" s="537"/>
      <c r="L3" s="537"/>
    </row>
    <row r="4" spans="1:12" s="133" customFormat="1" ht="18" customHeight="1">
      <c r="A4" s="535"/>
      <c r="B4" s="543"/>
      <c r="C4" s="543"/>
      <c r="D4" s="535"/>
      <c r="E4" s="537"/>
      <c r="F4" s="537" t="s">
        <v>58</v>
      </c>
      <c r="G4" s="545" t="s">
        <v>6</v>
      </c>
      <c r="H4" s="551"/>
      <c r="I4" s="551"/>
      <c r="J4" s="551"/>
      <c r="K4" s="552"/>
      <c r="L4" s="537" t="s">
        <v>59</v>
      </c>
    </row>
    <row r="5" spans="1:12" s="133" customFormat="1" ht="18" customHeight="1">
      <c r="A5" s="535"/>
      <c r="B5" s="543"/>
      <c r="C5" s="543"/>
      <c r="D5" s="535"/>
      <c r="E5" s="537"/>
      <c r="F5" s="537"/>
      <c r="G5" s="545" t="s">
        <v>269</v>
      </c>
      <c r="H5" s="546"/>
      <c r="I5" s="547" t="s">
        <v>271</v>
      </c>
      <c r="J5" s="547" t="s">
        <v>277</v>
      </c>
      <c r="K5" s="549" t="s">
        <v>342</v>
      </c>
      <c r="L5" s="537"/>
    </row>
    <row r="6" spans="1:12" s="133" customFormat="1" ht="111" customHeight="1">
      <c r="A6" s="535"/>
      <c r="B6" s="544"/>
      <c r="C6" s="544"/>
      <c r="D6" s="535"/>
      <c r="E6" s="537"/>
      <c r="F6" s="537"/>
      <c r="G6" s="104" t="s">
        <v>274</v>
      </c>
      <c r="H6" s="104" t="s">
        <v>275</v>
      </c>
      <c r="I6" s="553"/>
      <c r="J6" s="548"/>
      <c r="K6" s="550"/>
      <c r="L6" s="537"/>
    </row>
    <row r="7" spans="1:12" ht="9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</row>
    <row r="8" spans="1:12" ht="18" customHeight="1">
      <c r="A8" s="134">
        <v>750</v>
      </c>
      <c r="B8" s="134">
        <v>75011</v>
      </c>
      <c r="C8" s="106">
        <v>2010</v>
      </c>
      <c r="D8" s="106">
        <v>68500</v>
      </c>
      <c r="E8" s="107" t="s">
        <v>74</v>
      </c>
      <c r="F8" s="107" t="s">
        <v>74</v>
      </c>
      <c r="G8" s="107" t="s">
        <v>74</v>
      </c>
      <c r="H8" s="107" t="s">
        <v>74</v>
      </c>
      <c r="I8" s="419" t="s">
        <v>74</v>
      </c>
      <c r="J8" s="107" t="s">
        <v>74</v>
      </c>
      <c r="K8" s="107" t="s">
        <v>74</v>
      </c>
      <c r="L8" s="107" t="s">
        <v>74</v>
      </c>
    </row>
    <row r="9" spans="1:12" ht="18" customHeight="1">
      <c r="A9" s="135">
        <v>750</v>
      </c>
      <c r="B9" s="135">
        <v>75011</v>
      </c>
      <c r="C9" s="136">
        <v>4010</v>
      </c>
      <c r="D9" s="137" t="s">
        <v>74</v>
      </c>
      <c r="E9" s="136">
        <f t="shared" ref="E9:E14" si="0">SUM(F9,L9)</f>
        <v>50978</v>
      </c>
      <c r="F9" s="136">
        <f>SUM(G9:K9)</f>
        <v>50978</v>
      </c>
      <c r="G9" s="136">
        <v>50978</v>
      </c>
      <c r="H9" s="137" t="s">
        <v>74</v>
      </c>
      <c r="I9" s="420" t="s">
        <v>74</v>
      </c>
      <c r="J9" s="137" t="s">
        <v>74</v>
      </c>
      <c r="K9" s="137" t="s">
        <v>74</v>
      </c>
      <c r="L9" s="137" t="s">
        <v>74</v>
      </c>
    </row>
    <row r="10" spans="1:12" ht="18" customHeight="1">
      <c r="A10" s="135">
        <v>750</v>
      </c>
      <c r="B10" s="135">
        <v>75011</v>
      </c>
      <c r="C10" s="136">
        <v>4040</v>
      </c>
      <c r="D10" s="137" t="s">
        <v>74</v>
      </c>
      <c r="E10" s="136">
        <f t="shared" si="0"/>
        <v>4084</v>
      </c>
      <c r="F10" s="136">
        <f t="shared" ref="F10:F14" si="1">SUM(G10:K10)</f>
        <v>4084</v>
      </c>
      <c r="G10" s="136">
        <v>4084</v>
      </c>
      <c r="H10" s="137" t="s">
        <v>74</v>
      </c>
      <c r="I10" s="420" t="s">
        <v>74</v>
      </c>
      <c r="J10" s="137" t="s">
        <v>74</v>
      </c>
      <c r="K10" s="137" t="s">
        <v>74</v>
      </c>
      <c r="L10" s="137" t="s">
        <v>74</v>
      </c>
    </row>
    <row r="11" spans="1:12" ht="18" customHeight="1">
      <c r="A11" s="135">
        <v>750</v>
      </c>
      <c r="B11" s="135">
        <v>75011</v>
      </c>
      <c r="C11" s="136">
        <v>4110</v>
      </c>
      <c r="D11" s="137" t="s">
        <v>74</v>
      </c>
      <c r="E11" s="136">
        <f t="shared" si="0"/>
        <v>8314</v>
      </c>
      <c r="F11" s="136">
        <f t="shared" si="1"/>
        <v>8314</v>
      </c>
      <c r="G11" s="138">
        <v>8314</v>
      </c>
      <c r="H11" s="137" t="s">
        <v>74</v>
      </c>
      <c r="I11" s="420" t="s">
        <v>74</v>
      </c>
      <c r="J11" s="137" t="s">
        <v>74</v>
      </c>
      <c r="K11" s="137" t="s">
        <v>74</v>
      </c>
      <c r="L11" s="137" t="s">
        <v>74</v>
      </c>
    </row>
    <row r="12" spans="1:12" ht="18" customHeight="1">
      <c r="A12" s="135">
        <v>750</v>
      </c>
      <c r="B12" s="135">
        <v>75011</v>
      </c>
      <c r="C12" s="136">
        <v>4120</v>
      </c>
      <c r="D12" s="137" t="s">
        <v>74</v>
      </c>
      <c r="E12" s="136">
        <f t="shared" si="0"/>
        <v>1349</v>
      </c>
      <c r="F12" s="136">
        <f t="shared" si="1"/>
        <v>1349</v>
      </c>
      <c r="G12" s="138">
        <v>1349</v>
      </c>
      <c r="H12" s="137" t="s">
        <v>74</v>
      </c>
      <c r="I12" s="420" t="s">
        <v>74</v>
      </c>
      <c r="J12" s="137" t="s">
        <v>74</v>
      </c>
      <c r="K12" s="137" t="s">
        <v>74</v>
      </c>
      <c r="L12" s="137" t="s">
        <v>74</v>
      </c>
    </row>
    <row r="13" spans="1:12" ht="18" customHeight="1">
      <c r="A13" s="135">
        <v>750</v>
      </c>
      <c r="B13" s="135">
        <v>75011</v>
      </c>
      <c r="C13" s="136">
        <v>4300</v>
      </c>
      <c r="D13" s="137" t="s">
        <v>74</v>
      </c>
      <c r="E13" s="136">
        <f t="shared" si="0"/>
        <v>2675</v>
      </c>
      <c r="F13" s="136">
        <f t="shared" si="1"/>
        <v>2675</v>
      </c>
      <c r="G13" s="137" t="s">
        <v>74</v>
      </c>
      <c r="H13" s="138">
        <v>2675</v>
      </c>
      <c r="I13" s="420" t="s">
        <v>74</v>
      </c>
      <c r="J13" s="137" t="s">
        <v>74</v>
      </c>
      <c r="K13" s="137" t="s">
        <v>74</v>
      </c>
      <c r="L13" s="137" t="s">
        <v>74</v>
      </c>
    </row>
    <row r="14" spans="1:12" ht="18" customHeight="1">
      <c r="A14" s="135">
        <v>750</v>
      </c>
      <c r="B14" s="135">
        <v>75011</v>
      </c>
      <c r="C14" s="136">
        <v>4440</v>
      </c>
      <c r="D14" s="137" t="s">
        <v>74</v>
      </c>
      <c r="E14" s="136">
        <f t="shared" si="0"/>
        <v>1100</v>
      </c>
      <c r="F14" s="136">
        <f t="shared" si="1"/>
        <v>1100</v>
      </c>
      <c r="G14" s="137" t="s">
        <v>74</v>
      </c>
      <c r="H14" s="138">
        <v>1100</v>
      </c>
      <c r="I14" s="420" t="s">
        <v>74</v>
      </c>
      <c r="J14" s="137" t="s">
        <v>74</v>
      </c>
      <c r="K14" s="137" t="s">
        <v>74</v>
      </c>
      <c r="L14" s="137" t="s">
        <v>74</v>
      </c>
    </row>
    <row r="15" spans="1:12" ht="18" customHeight="1">
      <c r="A15" s="136">
        <v>751</v>
      </c>
      <c r="B15" s="136">
        <v>75101</v>
      </c>
      <c r="C15" s="108">
        <v>2010</v>
      </c>
      <c r="D15" s="108">
        <v>906</v>
      </c>
      <c r="E15" s="109" t="s">
        <v>74</v>
      </c>
      <c r="F15" s="109" t="s">
        <v>74</v>
      </c>
      <c r="G15" s="109" t="s">
        <v>74</v>
      </c>
      <c r="H15" s="109" t="s">
        <v>74</v>
      </c>
      <c r="I15" s="420" t="s">
        <v>74</v>
      </c>
      <c r="J15" s="109" t="s">
        <v>74</v>
      </c>
      <c r="K15" s="109" t="s">
        <v>74</v>
      </c>
      <c r="L15" s="109" t="s">
        <v>74</v>
      </c>
    </row>
    <row r="16" spans="1:12" ht="18" customHeight="1">
      <c r="A16" s="108">
        <v>751</v>
      </c>
      <c r="B16" s="108">
        <v>75101</v>
      </c>
      <c r="C16" s="108">
        <v>4110</v>
      </c>
      <c r="D16" s="109" t="s">
        <v>74</v>
      </c>
      <c r="E16" s="136">
        <f>SUM(F16,L16)</f>
        <v>116</v>
      </c>
      <c r="F16" s="136">
        <f t="shared" ref="F16" si="2">SUM(G16:K16)</f>
        <v>116</v>
      </c>
      <c r="G16" s="108">
        <v>116</v>
      </c>
      <c r="H16" s="109" t="s">
        <v>74</v>
      </c>
      <c r="I16" s="420" t="s">
        <v>74</v>
      </c>
      <c r="J16" s="109" t="s">
        <v>74</v>
      </c>
      <c r="K16" s="109" t="s">
        <v>74</v>
      </c>
      <c r="L16" s="109" t="s">
        <v>74</v>
      </c>
    </row>
    <row r="17" spans="1:12" ht="18" customHeight="1">
      <c r="A17" s="108">
        <v>751</v>
      </c>
      <c r="B17" s="108">
        <v>75101</v>
      </c>
      <c r="C17" s="108">
        <v>4120</v>
      </c>
      <c r="D17" s="109" t="s">
        <v>74</v>
      </c>
      <c r="E17" s="136">
        <f>SUM(F17,L17)</f>
        <v>19</v>
      </c>
      <c r="F17" s="136">
        <f t="shared" ref="F17:F18" si="3">SUM(G17:K17)</f>
        <v>19</v>
      </c>
      <c r="G17" s="108">
        <v>19</v>
      </c>
      <c r="H17" s="109" t="s">
        <v>74</v>
      </c>
      <c r="I17" s="420" t="s">
        <v>74</v>
      </c>
      <c r="J17" s="109" t="s">
        <v>74</v>
      </c>
      <c r="K17" s="109" t="s">
        <v>74</v>
      </c>
      <c r="L17" s="109" t="s">
        <v>74</v>
      </c>
    </row>
    <row r="18" spans="1:12" ht="18" customHeight="1">
      <c r="A18" s="108">
        <v>751</v>
      </c>
      <c r="B18" s="108">
        <v>75101</v>
      </c>
      <c r="C18" s="108">
        <v>4170</v>
      </c>
      <c r="D18" s="109" t="s">
        <v>74</v>
      </c>
      <c r="E18" s="136">
        <f>SUM(F18,L18)</f>
        <v>771</v>
      </c>
      <c r="F18" s="136">
        <f t="shared" si="3"/>
        <v>771</v>
      </c>
      <c r="G18" s="108">
        <v>771</v>
      </c>
      <c r="H18" s="109" t="s">
        <v>74</v>
      </c>
      <c r="I18" s="420" t="s">
        <v>74</v>
      </c>
      <c r="J18" s="109" t="s">
        <v>74</v>
      </c>
      <c r="K18" s="109" t="s">
        <v>74</v>
      </c>
      <c r="L18" s="109" t="s">
        <v>74</v>
      </c>
    </row>
    <row r="19" spans="1:12" ht="18" customHeight="1">
      <c r="A19" s="108">
        <v>852</v>
      </c>
      <c r="B19" s="108">
        <v>85212</v>
      </c>
      <c r="C19" s="108">
        <v>2010</v>
      </c>
      <c r="D19" s="108">
        <v>2000000</v>
      </c>
      <c r="E19" s="109" t="s">
        <v>74</v>
      </c>
      <c r="F19" s="109" t="s">
        <v>74</v>
      </c>
      <c r="G19" s="109" t="s">
        <v>74</v>
      </c>
      <c r="H19" s="109" t="s">
        <v>74</v>
      </c>
      <c r="I19" s="420" t="s">
        <v>74</v>
      </c>
      <c r="J19" s="109" t="s">
        <v>74</v>
      </c>
      <c r="K19" s="109" t="s">
        <v>74</v>
      </c>
      <c r="L19" s="109" t="s">
        <v>74</v>
      </c>
    </row>
    <row r="20" spans="1:12" ht="18" customHeight="1">
      <c r="A20" s="108">
        <v>852</v>
      </c>
      <c r="B20" s="108">
        <v>85212</v>
      </c>
      <c r="C20" s="108">
        <v>3110</v>
      </c>
      <c r="D20" s="109" t="s">
        <v>74</v>
      </c>
      <c r="E20" s="108">
        <f t="shared" ref="E20:E25" si="4">SUM(F20,L20)</f>
        <v>1910000</v>
      </c>
      <c r="F20" s="108">
        <f>SUM(G20:K20)</f>
        <v>1910000</v>
      </c>
      <c r="G20" s="108"/>
      <c r="H20" s="109" t="s">
        <v>74</v>
      </c>
      <c r="I20" s="420" t="s">
        <v>74</v>
      </c>
      <c r="J20" s="108">
        <v>1910000</v>
      </c>
      <c r="K20" s="109" t="s">
        <v>74</v>
      </c>
      <c r="L20" s="108"/>
    </row>
    <row r="21" spans="1:12" ht="18" customHeight="1">
      <c r="A21" s="108">
        <v>852</v>
      </c>
      <c r="B21" s="108">
        <v>85212</v>
      </c>
      <c r="C21" s="108">
        <v>4010</v>
      </c>
      <c r="D21" s="109" t="s">
        <v>74</v>
      </c>
      <c r="E21" s="108">
        <f t="shared" si="4"/>
        <v>45080</v>
      </c>
      <c r="F21" s="108">
        <f t="shared" ref="F21:F25" si="5">SUM(G21:K21)</f>
        <v>45080</v>
      </c>
      <c r="G21" s="108">
        <v>45080</v>
      </c>
      <c r="H21" s="109" t="s">
        <v>74</v>
      </c>
      <c r="I21" s="420" t="s">
        <v>74</v>
      </c>
      <c r="J21" s="109" t="s">
        <v>74</v>
      </c>
      <c r="K21" s="109" t="s">
        <v>74</v>
      </c>
      <c r="L21" s="109" t="s">
        <v>74</v>
      </c>
    </row>
    <row r="22" spans="1:12" ht="18" customHeight="1">
      <c r="A22" s="108">
        <v>852</v>
      </c>
      <c r="B22" s="108">
        <v>85212</v>
      </c>
      <c r="C22" s="108">
        <v>4040</v>
      </c>
      <c r="D22" s="109" t="s">
        <v>74</v>
      </c>
      <c r="E22" s="108">
        <f t="shared" si="4"/>
        <v>4002</v>
      </c>
      <c r="F22" s="108">
        <f t="shared" si="5"/>
        <v>4002</v>
      </c>
      <c r="G22" s="108">
        <v>4002</v>
      </c>
      <c r="H22" s="109" t="s">
        <v>74</v>
      </c>
      <c r="I22" s="420" t="s">
        <v>74</v>
      </c>
      <c r="J22" s="109" t="s">
        <v>74</v>
      </c>
      <c r="K22" s="109" t="s">
        <v>74</v>
      </c>
      <c r="L22" s="109" t="s">
        <v>74</v>
      </c>
    </row>
    <row r="23" spans="1:12" ht="18" customHeight="1">
      <c r="A23" s="108">
        <v>852</v>
      </c>
      <c r="B23" s="108">
        <v>85212</v>
      </c>
      <c r="C23" s="108">
        <v>4110</v>
      </c>
      <c r="D23" s="109" t="s">
        <v>74</v>
      </c>
      <c r="E23" s="108">
        <f>SUM(F23,L23)</f>
        <v>38180</v>
      </c>
      <c r="F23" s="108">
        <f t="shared" si="5"/>
        <v>38180</v>
      </c>
      <c r="G23" s="139">
        <v>8180</v>
      </c>
      <c r="H23" s="108">
        <v>30000</v>
      </c>
      <c r="I23" s="420" t="s">
        <v>74</v>
      </c>
      <c r="J23" s="109" t="s">
        <v>74</v>
      </c>
      <c r="K23" s="109" t="s">
        <v>74</v>
      </c>
      <c r="L23" s="109" t="s">
        <v>74</v>
      </c>
    </row>
    <row r="24" spans="1:12" ht="18" customHeight="1">
      <c r="A24" s="108">
        <v>852</v>
      </c>
      <c r="B24" s="108">
        <v>85212</v>
      </c>
      <c r="C24" s="108">
        <v>4120</v>
      </c>
      <c r="D24" s="109" t="s">
        <v>74</v>
      </c>
      <c r="E24" s="108">
        <f t="shared" si="4"/>
        <v>1274</v>
      </c>
      <c r="F24" s="108">
        <f t="shared" si="5"/>
        <v>1274</v>
      </c>
      <c r="G24" s="108">
        <v>1274</v>
      </c>
      <c r="H24" s="109" t="s">
        <v>74</v>
      </c>
      <c r="I24" s="420" t="s">
        <v>74</v>
      </c>
      <c r="J24" s="109" t="s">
        <v>74</v>
      </c>
      <c r="K24" s="109" t="s">
        <v>74</v>
      </c>
      <c r="L24" s="109" t="s">
        <v>74</v>
      </c>
    </row>
    <row r="25" spans="1:12" ht="18" customHeight="1">
      <c r="A25" s="108">
        <v>852</v>
      </c>
      <c r="B25" s="108">
        <v>85212</v>
      </c>
      <c r="C25" s="108">
        <v>4440</v>
      </c>
      <c r="D25" s="109" t="s">
        <v>74</v>
      </c>
      <c r="E25" s="108">
        <f t="shared" si="4"/>
        <v>1464</v>
      </c>
      <c r="F25" s="108">
        <f t="shared" si="5"/>
        <v>1464</v>
      </c>
      <c r="G25" s="109"/>
      <c r="H25" s="139">
        <v>1464</v>
      </c>
      <c r="I25" s="420" t="s">
        <v>74</v>
      </c>
      <c r="J25" s="109" t="s">
        <v>74</v>
      </c>
      <c r="K25" s="109" t="s">
        <v>74</v>
      </c>
      <c r="L25" s="109"/>
    </row>
    <row r="26" spans="1:12" ht="18" customHeight="1">
      <c r="A26" s="108">
        <v>852</v>
      </c>
      <c r="B26" s="108">
        <v>85213</v>
      </c>
      <c r="C26" s="108">
        <v>2010</v>
      </c>
      <c r="D26" s="108">
        <v>7000</v>
      </c>
      <c r="E26" s="109" t="s">
        <v>74</v>
      </c>
      <c r="F26" s="109" t="s">
        <v>74</v>
      </c>
      <c r="G26" s="109" t="s">
        <v>74</v>
      </c>
      <c r="H26" s="109" t="s">
        <v>74</v>
      </c>
      <c r="I26" s="420" t="s">
        <v>74</v>
      </c>
      <c r="J26" s="109" t="s">
        <v>74</v>
      </c>
      <c r="K26" s="421" t="s">
        <v>74</v>
      </c>
      <c r="L26" s="109" t="s">
        <v>74</v>
      </c>
    </row>
    <row r="27" spans="1:12" ht="18" customHeight="1">
      <c r="A27" s="108">
        <v>852</v>
      </c>
      <c r="B27" s="108">
        <v>85213</v>
      </c>
      <c r="C27" s="108">
        <v>4130</v>
      </c>
      <c r="D27" s="109" t="s">
        <v>74</v>
      </c>
      <c r="E27" s="108">
        <v>7000</v>
      </c>
      <c r="F27" s="108">
        <v>7000</v>
      </c>
      <c r="G27" s="109">
        <v>7000</v>
      </c>
      <c r="H27" s="109" t="s">
        <v>74</v>
      </c>
      <c r="I27" s="421" t="s">
        <v>74</v>
      </c>
      <c r="J27" s="109" t="s">
        <v>74</v>
      </c>
      <c r="K27" s="421" t="s">
        <v>74</v>
      </c>
      <c r="L27" s="109" t="s">
        <v>74</v>
      </c>
    </row>
    <row r="28" spans="1:12" ht="18" customHeight="1">
      <c r="A28" s="539" t="s">
        <v>64</v>
      </c>
      <c r="B28" s="540"/>
      <c r="C28" s="541"/>
      <c r="D28" s="110">
        <f t="shared" ref="D28:L28" si="6">SUM(D8:D27)</f>
        <v>2076406</v>
      </c>
      <c r="E28" s="110">
        <f t="shared" si="6"/>
        <v>2076406</v>
      </c>
      <c r="F28" s="110">
        <f t="shared" si="6"/>
        <v>2076406</v>
      </c>
      <c r="G28" s="110">
        <f t="shared" si="6"/>
        <v>131167</v>
      </c>
      <c r="H28" s="110">
        <f t="shared" si="6"/>
        <v>35239</v>
      </c>
      <c r="I28" s="110">
        <f t="shared" si="6"/>
        <v>0</v>
      </c>
      <c r="J28" s="110">
        <f t="shared" si="6"/>
        <v>1910000</v>
      </c>
      <c r="K28" s="110">
        <f t="shared" si="6"/>
        <v>0</v>
      </c>
      <c r="L28" s="110">
        <f t="shared" si="6"/>
        <v>0</v>
      </c>
    </row>
    <row r="30" spans="1:12">
      <c r="A30" s="124"/>
    </row>
    <row r="429" spans="7:18"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</row>
  </sheetData>
  <mergeCells count="15">
    <mergeCell ref="A1:L1"/>
    <mergeCell ref="F4:F6"/>
    <mergeCell ref="A28:C28"/>
    <mergeCell ref="L4:L6"/>
    <mergeCell ref="F3:L3"/>
    <mergeCell ref="D3:D6"/>
    <mergeCell ref="E3:E6"/>
    <mergeCell ref="A3:A6"/>
    <mergeCell ref="B3:B6"/>
    <mergeCell ref="C3:C6"/>
    <mergeCell ref="G5:H5"/>
    <mergeCell ref="J5:J6"/>
    <mergeCell ref="K5:K6"/>
    <mergeCell ref="G4:K4"/>
    <mergeCell ref="I5:I6"/>
  </mergeCells>
  <phoneticPr fontId="13" type="noConversion"/>
  <printOptions horizontalCentered="1"/>
  <pageMargins left="0.55118110236220474" right="0.55118110236220474" top="0.98425196850393704" bottom="0.62992125984251968" header="0.51181102362204722" footer="0.6692913385826772"/>
  <pageSetup paperSize="9" scale="80" orientation="landscape" r:id="rId1"/>
  <headerFooter alignWithMargins="0">
    <oddHeader>&amp;R&amp;9Załącznik Nr &amp;A
do Uchwały Nr V/34/2011 Rady Gminy Widuchowa 
z dnia 28 lutego 2011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B437"/>
  <sheetViews>
    <sheetView view="pageBreakPreview" zoomScaleNormal="100" zoomScaleSheetLayoutView="100" workbookViewId="0">
      <selection activeCell="B114" sqref="B114"/>
    </sheetView>
  </sheetViews>
  <sheetFormatPr defaultRowHeight="12.75"/>
  <cols>
    <col min="1" max="1" width="7.28515625" style="36" customWidth="1"/>
    <col min="2" max="2" width="9" style="36" customWidth="1"/>
    <col min="3" max="3" width="7.7109375" style="36" customWidth="1"/>
    <col min="4" max="4" width="13.140625" style="36" customWidth="1"/>
    <col min="5" max="5" width="14.140625" style="36" customWidth="1"/>
    <col min="6" max="6" width="14.42578125" style="36" customWidth="1"/>
    <col min="7" max="7" width="15.85546875" style="36" customWidth="1"/>
    <col min="8" max="9" width="14.5703125" style="35" customWidth="1"/>
    <col min="10" max="10" width="12" style="35" customWidth="1"/>
    <col min="11" max="11" width="16.5703125" style="35" customWidth="1"/>
    <col min="12" max="12" width="12.5703125" style="35" customWidth="1"/>
    <col min="13" max="80" width="9.140625" style="35"/>
    <col min="81" max="16384" width="9.140625" style="36"/>
  </cols>
  <sheetData>
    <row r="1" spans="1:80" ht="45" customHeight="1">
      <c r="A1" s="554" t="s">
        <v>353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3" spans="1:80">
      <c r="A3" s="60"/>
      <c r="B3" s="60"/>
      <c r="C3" s="60"/>
      <c r="D3" s="60"/>
      <c r="E3" s="60"/>
      <c r="F3" s="60"/>
      <c r="G3" s="60"/>
      <c r="H3" s="63"/>
      <c r="I3" s="63"/>
      <c r="J3" s="63"/>
      <c r="K3" s="103" t="s">
        <v>34</v>
      </c>
      <c r="L3" s="63"/>
    </row>
    <row r="4" spans="1:80" s="42" customFormat="1" ht="18" customHeight="1">
      <c r="A4" s="535" t="s">
        <v>2</v>
      </c>
      <c r="B4" s="542" t="s">
        <v>3</v>
      </c>
      <c r="C4" s="542" t="s">
        <v>66</v>
      </c>
      <c r="D4" s="537" t="s">
        <v>60</v>
      </c>
      <c r="E4" s="537" t="s">
        <v>276</v>
      </c>
      <c r="F4" s="537" t="s">
        <v>56</v>
      </c>
      <c r="G4" s="537"/>
      <c r="H4" s="537"/>
      <c r="I4" s="537"/>
      <c r="J4" s="537"/>
      <c r="K4" s="537"/>
      <c r="L4" s="537"/>
    </row>
    <row r="5" spans="1:80" s="42" customFormat="1" ht="18" customHeight="1">
      <c r="A5" s="535"/>
      <c r="B5" s="543"/>
      <c r="C5" s="543"/>
      <c r="D5" s="535"/>
      <c r="E5" s="537"/>
      <c r="F5" s="537" t="s">
        <v>58</v>
      </c>
      <c r="G5" s="545" t="s">
        <v>6</v>
      </c>
      <c r="H5" s="551"/>
      <c r="I5" s="551"/>
      <c r="J5" s="551"/>
      <c r="K5" s="552"/>
      <c r="L5" s="537" t="s">
        <v>59</v>
      </c>
    </row>
    <row r="6" spans="1:80" s="42" customFormat="1" ht="18" customHeight="1">
      <c r="A6" s="535"/>
      <c r="B6" s="543"/>
      <c r="C6" s="543"/>
      <c r="D6" s="535"/>
      <c r="E6" s="537"/>
      <c r="F6" s="537"/>
      <c r="G6" s="545" t="s">
        <v>269</v>
      </c>
      <c r="H6" s="546"/>
      <c r="I6" s="479"/>
      <c r="J6" s="547" t="s">
        <v>277</v>
      </c>
      <c r="K6" s="555" t="s">
        <v>342</v>
      </c>
      <c r="L6" s="537"/>
    </row>
    <row r="7" spans="1:80" s="42" customFormat="1" ht="111" customHeight="1">
      <c r="A7" s="535"/>
      <c r="B7" s="544"/>
      <c r="C7" s="544"/>
      <c r="D7" s="535"/>
      <c r="E7" s="537"/>
      <c r="F7" s="537"/>
      <c r="G7" s="104" t="s">
        <v>274</v>
      </c>
      <c r="H7" s="104" t="s">
        <v>275</v>
      </c>
      <c r="I7" s="480" t="s">
        <v>271</v>
      </c>
      <c r="J7" s="548"/>
      <c r="K7" s="556"/>
      <c r="L7" s="537"/>
    </row>
    <row r="8" spans="1:80" s="35" customFormat="1" ht="9" customHeight="1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/>
      <c r="J8" s="105">
        <v>9</v>
      </c>
      <c r="K8" s="105">
        <v>10</v>
      </c>
      <c r="L8" s="105">
        <v>11</v>
      </c>
    </row>
    <row r="9" spans="1:80" ht="19.5" customHeight="1">
      <c r="A9" s="106">
        <v>750</v>
      </c>
      <c r="B9" s="106">
        <v>75020</v>
      </c>
      <c r="C9" s="106">
        <v>2320</v>
      </c>
      <c r="D9" s="106">
        <v>8800</v>
      </c>
      <c r="E9" s="107" t="s">
        <v>74</v>
      </c>
      <c r="F9" s="107" t="s">
        <v>74</v>
      </c>
      <c r="G9" s="107" t="s">
        <v>74</v>
      </c>
      <c r="H9" s="107" t="s">
        <v>74</v>
      </c>
      <c r="I9" s="107" t="s">
        <v>74</v>
      </c>
      <c r="J9" s="107" t="s">
        <v>74</v>
      </c>
      <c r="K9" s="107" t="s">
        <v>74</v>
      </c>
      <c r="L9" s="107" t="s">
        <v>74</v>
      </c>
      <c r="BY9" s="36"/>
      <c r="BZ9" s="36"/>
      <c r="CA9" s="36"/>
      <c r="CB9" s="36"/>
    </row>
    <row r="10" spans="1:80" ht="19.5" customHeight="1">
      <c r="A10" s="108">
        <v>750</v>
      </c>
      <c r="B10" s="108">
        <v>75020</v>
      </c>
      <c r="C10" s="108">
        <v>4010</v>
      </c>
      <c r="D10" s="109" t="s">
        <v>74</v>
      </c>
      <c r="E10" s="108">
        <f>F10</f>
        <v>4620</v>
      </c>
      <c r="F10" s="108">
        <v>4620</v>
      </c>
      <c r="G10" s="108">
        <v>4620</v>
      </c>
      <c r="H10" s="109" t="s">
        <v>74</v>
      </c>
      <c r="I10" s="109" t="s">
        <v>74</v>
      </c>
      <c r="J10" s="109" t="s">
        <v>74</v>
      </c>
      <c r="K10" s="109" t="s">
        <v>74</v>
      </c>
      <c r="L10" s="109" t="s">
        <v>74</v>
      </c>
      <c r="BY10" s="36"/>
      <c r="BZ10" s="36"/>
      <c r="CA10" s="36"/>
      <c r="CB10" s="36"/>
    </row>
    <row r="11" spans="1:80" ht="19.5" customHeight="1">
      <c r="A11" s="108">
        <v>750</v>
      </c>
      <c r="B11" s="108">
        <v>75020</v>
      </c>
      <c r="C11" s="108">
        <v>4110</v>
      </c>
      <c r="D11" s="109" t="s">
        <v>74</v>
      </c>
      <c r="E11" s="108">
        <v>700</v>
      </c>
      <c r="F11" s="108">
        <v>700</v>
      </c>
      <c r="G11" s="108">
        <v>700</v>
      </c>
      <c r="H11" s="109" t="s">
        <v>74</v>
      </c>
      <c r="I11" s="109" t="s">
        <v>74</v>
      </c>
      <c r="J11" s="109" t="s">
        <v>74</v>
      </c>
      <c r="K11" s="109" t="s">
        <v>74</v>
      </c>
      <c r="L11" s="109" t="s">
        <v>74</v>
      </c>
      <c r="BY11" s="36"/>
      <c r="BZ11" s="36"/>
      <c r="CA11" s="36"/>
      <c r="CB11" s="36"/>
    </row>
    <row r="12" spans="1:80" ht="19.5" customHeight="1">
      <c r="A12" s="108">
        <v>750</v>
      </c>
      <c r="B12" s="108">
        <v>75020</v>
      </c>
      <c r="C12" s="108">
        <v>4120</v>
      </c>
      <c r="D12" s="109" t="s">
        <v>74</v>
      </c>
      <c r="E12" s="108">
        <f>F12</f>
        <v>114</v>
      </c>
      <c r="F12" s="108">
        <v>114</v>
      </c>
      <c r="G12" s="108">
        <v>114</v>
      </c>
      <c r="H12" s="109" t="s">
        <v>74</v>
      </c>
      <c r="I12" s="109" t="s">
        <v>74</v>
      </c>
      <c r="J12" s="109" t="s">
        <v>74</v>
      </c>
      <c r="K12" s="109" t="s">
        <v>74</v>
      </c>
      <c r="L12" s="109" t="s">
        <v>74</v>
      </c>
      <c r="BY12" s="36"/>
      <c r="BZ12" s="36"/>
      <c r="CA12" s="36"/>
      <c r="CB12" s="36"/>
    </row>
    <row r="13" spans="1:80" ht="19.5" customHeight="1">
      <c r="A13" s="108">
        <v>750</v>
      </c>
      <c r="B13" s="108">
        <v>75020</v>
      </c>
      <c r="C13" s="108">
        <v>4210</v>
      </c>
      <c r="D13" s="109" t="s">
        <v>74</v>
      </c>
      <c r="E13" s="108">
        <v>1396</v>
      </c>
      <c r="F13" s="108">
        <v>1396</v>
      </c>
      <c r="G13" s="109" t="s">
        <v>74</v>
      </c>
      <c r="H13" s="108">
        <v>1396</v>
      </c>
      <c r="I13" s="109" t="s">
        <v>74</v>
      </c>
      <c r="J13" s="109" t="s">
        <v>74</v>
      </c>
      <c r="K13" s="109" t="s">
        <v>74</v>
      </c>
      <c r="L13" s="109" t="s">
        <v>74</v>
      </c>
      <c r="BY13" s="36"/>
      <c r="BZ13" s="36"/>
      <c r="CA13" s="36"/>
      <c r="CB13" s="36"/>
    </row>
    <row r="14" spans="1:80" ht="19.5" customHeight="1">
      <c r="A14" s="108">
        <v>750</v>
      </c>
      <c r="B14" s="108">
        <v>75020</v>
      </c>
      <c r="C14" s="108">
        <v>4300</v>
      </c>
      <c r="D14" s="109" t="s">
        <v>74</v>
      </c>
      <c r="E14" s="108">
        <v>1970</v>
      </c>
      <c r="F14" s="108">
        <v>1970</v>
      </c>
      <c r="G14" s="109" t="s">
        <v>74</v>
      </c>
      <c r="H14" s="108">
        <v>1970</v>
      </c>
      <c r="I14" s="109" t="s">
        <v>74</v>
      </c>
      <c r="J14" s="109" t="s">
        <v>74</v>
      </c>
      <c r="K14" s="109" t="s">
        <v>74</v>
      </c>
      <c r="L14" s="109" t="s">
        <v>74</v>
      </c>
      <c r="BY14" s="36"/>
      <c r="BZ14" s="36"/>
      <c r="CA14" s="36"/>
      <c r="CB14" s="36"/>
    </row>
    <row r="15" spans="1:80" ht="24.75" customHeight="1">
      <c r="A15" s="539" t="s">
        <v>64</v>
      </c>
      <c r="B15" s="540"/>
      <c r="C15" s="541"/>
      <c r="D15" s="110">
        <f t="shared" ref="D15:L15" si="0">SUM(D9:D14)</f>
        <v>8800</v>
      </c>
      <c r="E15" s="110">
        <f t="shared" si="0"/>
        <v>8800</v>
      </c>
      <c r="F15" s="110">
        <f t="shared" si="0"/>
        <v>8800</v>
      </c>
      <c r="G15" s="110">
        <f t="shared" si="0"/>
        <v>5434</v>
      </c>
      <c r="H15" s="110">
        <f t="shared" si="0"/>
        <v>3366</v>
      </c>
      <c r="I15" s="110">
        <f t="shared" si="0"/>
        <v>0</v>
      </c>
      <c r="J15" s="110">
        <f t="shared" si="0"/>
        <v>0</v>
      </c>
      <c r="K15" s="110">
        <f t="shared" si="0"/>
        <v>0</v>
      </c>
      <c r="L15" s="110">
        <f t="shared" si="0"/>
        <v>0</v>
      </c>
      <c r="BY15" s="36"/>
      <c r="BZ15" s="36"/>
      <c r="CA15" s="36"/>
      <c r="CB15" s="36"/>
    </row>
    <row r="17" spans="1:6" s="35" customFormat="1">
      <c r="A17" s="1"/>
      <c r="B17" s="36"/>
      <c r="C17" s="36"/>
      <c r="D17" s="36"/>
      <c r="E17" s="36"/>
      <c r="F17" s="36"/>
    </row>
    <row r="429" spans="5:18">
      <c r="E429" s="36">
        <f>SUM(E430:E434,E436)</f>
        <v>0</v>
      </c>
      <c r="F429" s="36">
        <f t="shared" ref="F429:R429" si="1">SUM(F430:F434,F436)</f>
        <v>0</v>
      </c>
      <c r="G429" s="36">
        <f t="shared" si="1"/>
        <v>0</v>
      </c>
      <c r="H429" s="36">
        <f t="shared" si="1"/>
        <v>0</v>
      </c>
      <c r="I429" s="36">
        <f t="shared" si="1"/>
        <v>0</v>
      </c>
      <c r="J429" s="36">
        <f t="shared" si="1"/>
        <v>0</v>
      </c>
      <c r="K429" s="36">
        <f t="shared" si="1"/>
        <v>0</v>
      </c>
      <c r="L429" s="36">
        <f t="shared" si="1"/>
        <v>0</v>
      </c>
      <c r="M429" s="36">
        <f t="shared" si="1"/>
        <v>0</v>
      </c>
      <c r="N429" s="36">
        <f t="shared" si="1"/>
        <v>0</v>
      </c>
      <c r="O429" s="36">
        <f t="shared" si="1"/>
        <v>0</v>
      </c>
      <c r="P429" s="36">
        <f t="shared" si="1"/>
        <v>0</v>
      </c>
      <c r="Q429" s="36">
        <f t="shared" si="1"/>
        <v>0</v>
      </c>
      <c r="R429" s="36">
        <f t="shared" si="1"/>
        <v>0</v>
      </c>
    </row>
    <row r="437" spans="5:5">
      <c r="E437" s="36">
        <f>SUM(E438:E439,E442:E445)</f>
        <v>0</v>
      </c>
    </row>
  </sheetData>
  <mergeCells count="14">
    <mergeCell ref="A15:C15"/>
    <mergeCell ref="F4:L4"/>
    <mergeCell ref="F5:F7"/>
    <mergeCell ref="G5:K5"/>
    <mergeCell ref="L5:L7"/>
    <mergeCell ref="G6:H6"/>
    <mergeCell ref="J6:J7"/>
    <mergeCell ref="K6:K7"/>
    <mergeCell ref="A1:K1"/>
    <mergeCell ref="A4:A7"/>
    <mergeCell ref="B4:B7"/>
    <mergeCell ref="C4:C7"/>
    <mergeCell ref="D4:D7"/>
    <mergeCell ref="E4:E7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90" fitToHeight="11" orientation="landscape" r:id="rId1"/>
  <headerFooter alignWithMargins="0">
    <oddHeader>&amp;R&amp;9Załącznik Nr &amp;A
do Uchwały Nr V/34/2011 Rady Gminy Widuchowa 
z dnia 28 lutego 2011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37"/>
  <sheetViews>
    <sheetView view="pageBreakPreview" zoomScale="60" zoomScaleNormal="100" workbookViewId="0">
      <selection activeCell="B114" sqref="B114"/>
    </sheetView>
  </sheetViews>
  <sheetFormatPr defaultRowHeight="12.75"/>
  <cols>
    <col min="1" max="1" width="6" style="63" customWidth="1"/>
    <col min="2" max="2" width="10.140625" style="63" customWidth="1"/>
    <col min="3" max="3" width="6" style="63" customWidth="1"/>
    <col min="4" max="4" width="19.42578125" style="63" customWidth="1"/>
    <col min="5" max="5" width="14.85546875" style="63" customWidth="1"/>
    <col min="6" max="6" width="14" style="63" customWidth="1"/>
    <col min="7" max="7" width="10.7109375" style="63" customWidth="1"/>
    <col min="8" max="16384" width="9.140625" style="63"/>
  </cols>
  <sheetData>
    <row r="1" spans="1:7">
      <c r="F1" s="558"/>
      <c r="G1" s="558"/>
    </row>
    <row r="2" spans="1:7" ht="15.75">
      <c r="A2" s="559" t="s">
        <v>290</v>
      </c>
      <c r="B2" s="559"/>
      <c r="C2" s="559"/>
      <c r="D2" s="559"/>
      <c r="E2" s="559"/>
      <c r="F2" s="559"/>
      <c r="G2" s="560"/>
    </row>
    <row r="3" spans="1:7" ht="15.75">
      <c r="A3" s="111"/>
      <c r="B3" s="111"/>
      <c r="C3" s="111"/>
      <c r="D3" s="111"/>
      <c r="E3" s="111"/>
      <c r="F3" s="111"/>
      <c r="G3" s="112" t="s">
        <v>34</v>
      </c>
    </row>
    <row r="4" spans="1:7">
      <c r="A4" s="561" t="s">
        <v>2</v>
      </c>
      <c r="B4" s="561" t="s">
        <v>3</v>
      </c>
      <c r="C4" s="561" t="s">
        <v>66</v>
      </c>
      <c r="D4" s="561" t="s">
        <v>291</v>
      </c>
      <c r="E4" s="561" t="s">
        <v>292</v>
      </c>
      <c r="F4" s="561" t="s">
        <v>56</v>
      </c>
      <c r="G4" s="561"/>
    </row>
    <row r="5" spans="1:7" ht="25.5" customHeight="1">
      <c r="A5" s="561"/>
      <c r="B5" s="561"/>
      <c r="C5" s="561"/>
      <c r="D5" s="561"/>
      <c r="E5" s="561"/>
      <c r="F5" s="113" t="s">
        <v>293</v>
      </c>
      <c r="G5" s="113" t="s">
        <v>294</v>
      </c>
    </row>
    <row r="6" spans="1:7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</row>
    <row r="7" spans="1:7">
      <c r="A7" s="414">
        <v>921</v>
      </c>
      <c r="B7" s="414">
        <v>92109</v>
      </c>
      <c r="C7" s="414">
        <v>6050</v>
      </c>
      <c r="D7" s="414" t="s">
        <v>336</v>
      </c>
      <c r="E7" s="414">
        <v>15000</v>
      </c>
      <c r="F7" s="414">
        <v>15000</v>
      </c>
      <c r="G7" s="414">
        <v>0</v>
      </c>
    </row>
    <row r="8" spans="1:7">
      <c r="A8" s="415">
        <v>921</v>
      </c>
      <c r="B8" s="415">
        <v>92109</v>
      </c>
      <c r="C8" s="415">
        <v>4210</v>
      </c>
      <c r="D8" s="415" t="s">
        <v>337</v>
      </c>
      <c r="E8" s="415">
        <v>9763.16</v>
      </c>
      <c r="F8" s="415">
        <v>9763.16</v>
      </c>
      <c r="G8" s="415">
        <v>0</v>
      </c>
    </row>
    <row r="9" spans="1:7">
      <c r="A9" s="415">
        <v>921</v>
      </c>
      <c r="B9" s="415">
        <v>92109</v>
      </c>
      <c r="C9" s="415">
        <v>4210</v>
      </c>
      <c r="D9" s="415" t="s">
        <v>296</v>
      </c>
      <c r="E9" s="415">
        <v>7650</v>
      </c>
      <c r="F9" s="415">
        <v>7650</v>
      </c>
      <c r="G9" s="415">
        <v>0</v>
      </c>
    </row>
    <row r="10" spans="1:7">
      <c r="A10" s="415">
        <v>921</v>
      </c>
      <c r="B10" s="415">
        <v>92109</v>
      </c>
      <c r="C10" s="415">
        <v>6050</v>
      </c>
      <c r="D10" s="415" t="s">
        <v>338</v>
      </c>
      <c r="E10" s="415">
        <v>10000</v>
      </c>
      <c r="F10" s="415">
        <v>10000</v>
      </c>
      <c r="G10" s="415">
        <v>0</v>
      </c>
    </row>
    <row r="11" spans="1:7">
      <c r="A11" s="415">
        <v>921</v>
      </c>
      <c r="B11" s="415">
        <v>92109</v>
      </c>
      <c r="C11" s="415">
        <v>4210</v>
      </c>
      <c r="D11" s="415" t="s">
        <v>338</v>
      </c>
      <c r="E11" s="415">
        <v>9109</v>
      </c>
      <c r="F11" s="415">
        <v>9109</v>
      </c>
      <c r="G11" s="415">
        <v>0</v>
      </c>
    </row>
    <row r="12" spans="1:7">
      <c r="A12" s="557" t="s">
        <v>295</v>
      </c>
      <c r="B12" s="557"/>
      <c r="C12" s="557"/>
      <c r="D12" s="557"/>
      <c r="E12" s="113">
        <f>SUM(E7:E11)</f>
        <v>51522.16</v>
      </c>
      <c r="F12" s="196">
        <f t="shared" ref="F12:G12" si="0">SUM(F7:F11)</f>
        <v>51522.16</v>
      </c>
      <c r="G12" s="196">
        <f t="shared" si="0"/>
        <v>0</v>
      </c>
    </row>
    <row r="429" spans="5:18">
      <c r="E429" s="63">
        <f>SUM(E430:E434,E436)</f>
        <v>0</v>
      </c>
      <c r="F429" s="63">
        <f t="shared" ref="F429:R429" si="1">SUM(F430:F434,F436)</f>
        <v>0</v>
      </c>
      <c r="G429" s="63">
        <f t="shared" si="1"/>
        <v>0</v>
      </c>
      <c r="H429" s="63">
        <f t="shared" si="1"/>
        <v>0</v>
      </c>
      <c r="I429" s="63">
        <f t="shared" si="1"/>
        <v>0</v>
      </c>
      <c r="J429" s="63">
        <f t="shared" si="1"/>
        <v>0</v>
      </c>
      <c r="K429" s="63">
        <f t="shared" si="1"/>
        <v>0</v>
      </c>
      <c r="L429" s="63">
        <f t="shared" si="1"/>
        <v>0</v>
      </c>
      <c r="M429" s="63">
        <f t="shared" si="1"/>
        <v>0</v>
      </c>
      <c r="N429" s="63">
        <f t="shared" si="1"/>
        <v>0</v>
      </c>
      <c r="O429" s="63">
        <f t="shared" si="1"/>
        <v>0</v>
      </c>
      <c r="P429" s="63">
        <f t="shared" si="1"/>
        <v>0</v>
      </c>
      <c r="Q429" s="63">
        <f t="shared" si="1"/>
        <v>0</v>
      </c>
      <c r="R429" s="63">
        <f t="shared" si="1"/>
        <v>0</v>
      </c>
    </row>
    <row r="437" spans="5:5">
      <c r="E437" s="63">
        <f>SUM(E438:E439,E442:E445)</f>
        <v>0</v>
      </c>
    </row>
  </sheetData>
  <mergeCells count="9">
    <mergeCell ref="A12:D12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55118110236220474" right="0.55118110236220474" top="1.2204724409448819" bottom="0.59055118110236227" header="0.51181102362204722" footer="0.51181102362204722"/>
  <pageSetup paperSize="9" fitToHeight="11" orientation="portrait" r:id="rId1"/>
  <headerFooter alignWithMargins="0">
    <oddHeader>&amp;R&amp;9Załącznik Nr &amp;A
do Uchwały Nr V/34/2011 Rady Gminy Widuchowa 
z dnia 28 lutego 2011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37"/>
  <sheetViews>
    <sheetView view="pageBreakPreview" zoomScaleNormal="100" zoomScaleSheetLayoutView="100" workbookViewId="0">
      <selection activeCell="B114" sqref="B114"/>
    </sheetView>
  </sheetViews>
  <sheetFormatPr defaultRowHeight="12.75"/>
  <cols>
    <col min="1" max="1" width="4.7109375" style="63" customWidth="1"/>
    <col min="2" max="2" width="30" style="63" customWidth="1"/>
    <col min="3" max="3" width="16.140625" style="63" customWidth="1"/>
    <col min="4" max="4" width="10.7109375" style="63" customWidth="1"/>
    <col min="5" max="5" width="10.28515625" style="63" customWidth="1"/>
    <col min="6" max="6" width="8.7109375" style="63" customWidth="1"/>
    <col min="7" max="7" width="10.85546875" style="63" customWidth="1"/>
    <col min="8" max="8" width="9.7109375" style="63" customWidth="1"/>
    <col min="9" max="9" width="10.5703125" style="63" bestFit="1" customWidth="1"/>
    <col min="10" max="10" width="19.42578125" style="63" customWidth="1"/>
    <col min="11" max="16384" width="9.140625" style="63"/>
  </cols>
  <sheetData>
    <row r="1" spans="1:13" ht="16.5">
      <c r="A1" s="562" t="s">
        <v>383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3" ht="16.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3" ht="6" customHeight="1">
      <c r="A3" s="115"/>
      <c r="B3" s="115"/>
      <c r="C3" s="115"/>
      <c r="D3" s="115"/>
      <c r="E3" s="115"/>
      <c r="F3" s="115"/>
      <c r="G3" s="115"/>
      <c r="H3" s="115"/>
      <c r="I3" s="115"/>
      <c r="K3" s="115"/>
    </row>
    <row r="4" spans="1:13">
      <c r="A4" s="60"/>
      <c r="B4" s="60"/>
      <c r="C4" s="60"/>
      <c r="D4" s="60"/>
      <c r="E4" s="60"/>
      <c r="F4" s="60"/>
      <c r="G4" s="60"/>
      <c r="H4" s="60"/>
      <c r="I4" s="60"/>
      <c r="J4" s="116" t="s">
        <v>34</v>
      </c>
    </row>
    <row r="5" spans="1:13" ht="4.5" customHeight="1"/>
    <row r="6" spans="1:13" ht="12.75" customHeight="1">
      <c r="A6" s="117"/>
    </row>
    <row r="7" spans="1:13" customFormat="1" ht="30" customHeight="1">
      <c r="A7" s="563"/>
      <c r="B7" s="563" t="s">
        <v>0</v>
      </c>
      <c r="C7" s="564" t="s">
        <v>50</v>
      </c>
      <c r="D7" s="564" t="s">
        <v>8</v>
      </c>
      <c r="E7" s="564"/>
      <c r="F7" s="564"/>
      <c r="G7" s="564"/>
      <c r="H7" s="564" t="s">
        <v>343</v>
      </c>
      <c r="I7" s="564"/>
      <c r="J7" s="564" t="s">
        <v>52</v>
      </c>
    </row>
    <row r="8" spans="1:13" customFormat="1" ht="12" customHeight="1">
      <c r="A8" s="563"/>
      <c r="B8" s="563"/>
      <c r="C8" s="564"/>
      <c r="D8" s="564" t="s">
        <v>7</v>
      </c>
      <c r="E8" s="565" t="s">
        <v>6</v>
      </c>
      <c r="F8" s="565"/>
      <c r="G8" s="565"/>
      <c r="H8" s="564" t="s">
        <v>7</v>
      </c>
      <c r="I8" s="564" t="s">
        <v>51</v>
      </c>
      <c r="J8" s="564"/>
    </row>
    <row r="9" spans="1:13" customFormat="1" ht="18" customHeight="1">
      <c r="A9" s="563"/>
      <c r="B9" s="563"/>
      <c r="C9" s="564"/>
      <c r="D9" s="564"/>
      <c r="E9" s="564" t="s">
        <v>218</v>
      </c>
      <c r="F9" s="565" t="s">
        <v>56</v>
      </c>
      <c r="G9" s="565"/>
      <c r="H9" s="564"/>
      <c r="I9" s="564"/>
      <c r="J9" s="564"/>
    </row>
    <row r="10" spans="1:13" customFormat="1" ht="42" customHeight="1">
      <c r="A10" s="563"/>
      <c r="B10" s="563"/>
      <c r="C10" s="564"/>
      <c r="D10" s="564"/>
      <c r="E10" s="564"/>
      <c r="F10" s="422" t="s">
        <v>344</v>
      </c>
      <c r="G10" s="422" t="s">
        <v>70</v>
      </c>
      <c r="H10" s="564"/>
      <c r="I10" s="564"/>
      <c r="J10" s="564"/>
    </row>
    <row r="11" spans="1:13" customFormat="1" ht="12.75" customHeight="1">
      <c r="A11" s="418">
        <v>1</v>
      </c>
      <c r="B11" s="418">
        <v>2</v>
      </c>
      <c r="C11" s="418">
        <v>3</v>
      </c>
      <c r="D11" s="418">
        <v>4</v>
      </c>
      <c r="E11" s="418">
        <v>5</v>
      </c>
      <c r="F11" s="418">
        <v>6</v>
      </c>
      <c r="G11" s="418">
        <v>7</v>
      </c>
      <c r="H11" s="418">
        <v>8</v>
      </c>
      <c r="I11" s="418">
        <v>9</v>
      </c>
      <c r="J11" s="418">
        <v>10</v>
      </c>
    </row>
    <row r="12" spans="1:13" customFormat="1" ht="29.25" customHeight="1">
      <c r="A12" s="423" t="s">
        <v>9</v>
      </c>
      <c r="B12" s="424" t="s">
        <v>10</v>
      </c>
      <c r="C12" s="425">
        <f>SUM(C14)</f>
        <v>120000</v>
      </c>
      <c r="D12" s="425">
        <f t="shared" ref="D12:J12" si="0">SUM(D14)</f>
        <v>1963000</v>
      </c>
      <c r="E12" s="425">
        <f t="shared" si="0"/>
        <v>50000</v>
      </c>
      <c r="F12" s="425">
        <f t="shared" si="0"/>
        <v>0</v>
      </c>
      <c r="G12" s="425">
        <f t="shared" si="0"/>
        <v>50000</v>
      </c>
      <c r="H12" s="425">
        <f t="shared" si="0"/>
        <v>1953000</v>
      </c>
      <c r="I12" s="425">
        <f t="shared" si="0"/>
        <v>0</v>
      </c>
      <c r="J12" s="425">
        <f t="shared" si="0"/>
        <v>130000</v>
      </c>
      <c r="M12" t="s">
        <v>345</v>
      </c>
    </row>
    <row r="13" spans="1:13" customFormat="1" ht="19.5" customHeight="1">
      <c r="A13" s="426"/>
      <c r="B13" s="427" t="s">
        <v>56</v>
      </c>
      <c r="C13" s="425"/>
      <c r="D13" s="425"/>
      <c r="E13" s="425"/>
      <c r="F13" s="425"/>
      <c r="G13" s="425"/>
      <c r="H13" s="425"/>
      <c r="I13" s="425"/>
      <c r="J13" s="425"/>
    </row>
    <row r="14" spans="1:13" customFormat="1" ht="31.5" customHeight="1">
      <c r="A14" s="426"/>
      <c r="B14" s="428" t="s">
        <v>215</v>
      </c>
      <c r="C14" s="425">
        <v>120000</v>
      </c>
      <c r="D14" s="425">
        <v>1963000</v>
      </c>
      <c r="E14" s="425">
        <v>50000</v>
      </c>
      <c r="F14" s="425">
        <v>0</v>
      </c>
      <c r="G14" s="425">
        <v>50000</v>
      </c>
      <c r="H14" s="425">
        <v>1953000</v>
      </c>
      <c r="I14" s="425"/>
      <c r="J14" s="425">
        <f>C14+D14-H14</f>
        <v>130000</v>
      </c>
    </row>
    <row r="429" spans="5:18">
      <c r="E429" s="63">
        <f>SUM(E430:E434,E436)</f>
        <v>0</v>
      </c>
      <c r="F429" s="63">
        <f t="shared" ref="F429:R429" si="1">SUM(F430:F434,F436)</f>
        <v>0</v>
      </c>
      <c r="G429" s="63">
        <f t="shared" si="1"/>
        <v>0</v>
      </c>
      <c r="H429" s="63">
        <f t="shared" si="1"/>
        <v>0</v>
      </c>
      <c r="I429" s="63">
        <f t="shared" si="1"/>
        <v>0</v>
      </c>
      <c r="J429" s="63">
        <f t="shared" si="1"/>
        <v>0</v>
      </c>
      <c r="K429" s="63">
        <f t="shared" si="1"/>
        <v>0</v>
      </c>
      <c r="L429" s="63">
        <f t="shared" si="1"/>
        <v>0</v>
      </c>
      <c r="M429" s="63">
        <f t="shared" si="1"/>
        <v>0</v>
      </c>
      <c r="N429" s="63">
        <f t="shared" si="1"/>
        <v>0</v>
      </c>
      <c r="O429" s="63">
        <f t="shared" si="1"/>
        <v>0</v>
      </c>
      <c r="P429" s="63">
        <f t="shared" si="1"/>
        <v>0</v>
      </c>
      <c r="Q429" s="63">
        <f t="shared" si="1"/>
        <v>0</v>
      </c>
      <c r="R429" s="63">
        <f t="shared" si="1"/>
        <v>0</v>
      </c>
    </row>
    <row r="437" spans="5:5">
      <c r="E437" s="63">
        <f>SUM(E438:E439,E442:E445)</f>
        <v>0</v>
      </c>
    </row>
  </sheetData>
  <mergeCells count="14">
    <mergeCell ref="A1:K1"/>
    <mergeCell ref="A2:K2"/>
    <mergeCell ref="A7:A10"/>
    <mergeCell ref="B7:B10"/>
    <mergeCell ref="C7:C10"/>
    <mergeCell ref="D7:G7"/>
    <mergeCell ref="H7:I7"/>
    <mergeCell ref="J7:J10"/>
    <mergeCell ref="D8:D10"/>
    <mergeCell ref="E8:G8"/>
    <mergeCell ref="H8:H10"/>
    <mergeCell ref="I8:I10"/>
    <mergeCell ref="E9:E10"/>
    <mergeCell ref="F9:G9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fitToHeight="11" orientation="landscape" r:id="rId1"/>
  <headerFooter alignWithMargins="0">
    <oddHeader>&amp;R&amp;9Załącznik Nr &amp;A
do Uchwały Nr V/34/2011 Rady Gminy Widuchowa 
z dnia 28 lutego 2011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"/>
  <sheetViews>
    <sheetView view="pageBreakPreview" zoomScaleNormal="100" zoomScaleSheetLayoutView="100" workbookViewId="0">
      <selection activeCell="B114" sqref="B114"/>
    </sheetView>
  </sheetViews>
  <sheetFormatPr defaultRowHeight="12.75"/>
  <cols>
    <col min="1" max="1" width="5.28515625" style="60" bestFit="1" customWidth="1"/>
    <col min="2" max="2" width="47" style="60" customWidth="1"/>
    <col min="3" max="3" width="17.7109375" style="60" customWidth="1"/>
    <col min="4" max="5" width="9.140625" style="60"/>
    <col min="6" max="6" width="12" style="60" customWidth="1"/>
    <col min="7" max="7" width="13.7109375" style="60" customWidth="1"/>
    <col min="8" max="16384" width="9.140625" style="60"/>
  </cols>
  <sheetData>
    <row r="1" spans="1:10" customFormat="1" ht="48.75" customHeight="1">
      <c r="G1" s="429"/>
    </row>
    <row r="2" spans="1:10" customFormat="1" ht="48" customHeight="1">
      <c r="A2" s="554" t="s">
        <v>346</v>
      </c>
      <c r="B2" s="567"/>
      <c r="C2" s="567"/>
      <c r="D2" s="567"/>
      <c r="E2" s="568"/>
      <c r="F2" s="568"/>
    </row>
    <row r="3" spans="1:10" customFormat="1" ht="9.75" customHeight="1">
      <c r="A3" s="154"/>
      <c r="B3" s="154"/>
      <c r="C3" s="154"/>
      <c r="D3" s="154"/>
      <c r="E3" s="154"/>
      <c r="G3" s="430" t="s">
        <v>34</v>
      </c>
    </row>
    <row r="4" spans="1:10" customFormat="1" ht="30" customHeight="1">
      <c r="A4" s="563"/>
      <c r="B4" s="563" t="s">
        <v>0</v>
      </c>
      <c r="C4" s="564" t="s">
        <v>50</v>
      </c>
      <c r="D4" s="569" t="s">
        <v>347</v>
      </c>
      <c r="E4" s="569" t="s">
        <v>348</v>
      </c>
      <c r="F4" s="564" t="s">
        <v>52</v>
      </c>
      <c r="G4" s="564" t="s">
        <v>349</v>
      </c>
    </row>
    <row r="5" spans="1:10" customFormat="1" ht="12" customHeight="1">
      <c r="A5" s="563"/>
      <c r="B5" s="563"/>
      <c r="C5" s="564"/>
      <c r="D5" s="570"/>
      <c r="E5" s="570"/>
      <c r="F5" s="564"/>
      <c r="G5" s="564"/>
    </row>
    <row r="6" spans="1:10" customFormat="1" ht="18" customHeight="1">
      <c r="A6" s="563"/>
      <c r="B6" s="563"/>
      <c r="C6" s="564"/>
      <c r="D6" s="570"/>
      <c r="E6" s="570"/>
      <c r="F6" s="564"/>
      <c r="G6" s="564"/>
    </row>
    <row r="7" spans="1:10" customFormat="1" ht="42" customHeight="1">
      <c r="A7" s="563"/>
      <c r="B7" s="563"/>
      <c r="C7" s="564"/>
      <c r="D7" s="571"/>
      <c r="E7" s="571"/>
      <c r="F7" s="564"/>
      <c r="G7" s="564"/>
    </row>
    <row r="8" spans="1:10" customFormat="1" ht="12.75" customHeight="1">
      <c r="A8" s="418">
        <v>1</v>
      </c>
      <c r="B8" s="418">
        <v>2</v>
      </c>
      <c r="C8" s="418">
        <v>3</v>
      </c>
      <c r="D8" s="418">
        <v>4</v>
      </c>
      <c r="E8" s="418">
        <v>5</v>
      </c>
      <c r="F8" s="418">
        <v>6</v>
      </c>
      <c r="G8" s="418">
        <v>7</v>
      </c>
    </row>
    <row r="9" spans="1:10" customFormat="1" ht="19.5" customHeight="1">
      <c r="A9" s="431"/>
      <c r="B9" s="432" t="s">
        <v>355</v>
      </c>
      <c r="C9" s="431">
        <v>0</v>
      </c>
      <c r="D9" s="431">
        <v>0</v>
      </c>
      <c r="E9" s="431">
        <v>0</v>
      </c>
      <c r="F9" s="431">
        <v>0</v>
      </c>
      <c r="G9" s="431">
        <v>0</v>
      </c>
    </row>
    <row r="10" spans="1:10" customFormat="1" ht="19.5" customHeight="1">
      <c r="A10" s="431"/>
      <c r="B10" s="432" t="s">
        <v>356</v>
      </c>
      <c r="C10" s="431">
        <v>0</v>
      </c>
      <c r="D10" s="431">
        <v>0</v>
      </c>
      <c r="E10" s="431">
        <v>0</v>
      </c>
      <c r="F10" s="431">
        <v>0</v>
      </c>
      <c r="G10" s="431">
        <v>0</v>
      </c>
    </row>
    <row r="11" spans="1:10" customFormat="1" ht="19.5" customHeight="1">
      <c r="A11" s="433"/>
      <c r="B11" s="434" t="s">
        <v>357</v>
      </c>
      <c r="C11" s="433">
        <v>0</v>
      </c>
      <c r="D11" s="433">
        <v>0</v>
      </c>
      <c r="E11" s="433">
        <v>0</v>
      </c>
      <c r="F11" s="433">
        <v>0</v>
      </c>
      <c r="G11" s="433">
        <v>0</v>
      </c>
    </row>
    <row r="12" spans="1:10" s="435" customFormat="1" ht="19.5" customHeight="1">
      <c r="A12" s="566" t="s">
        <v>64</v>
      </c>
      <c r="B12" s="566"/>
      <c r="C12" s="424">
        <f>SUM(C9:C11)</f>
        <v>0</v>
      </c>
      <c r="D12" s="424">
        <f t="shared" ref="D12:G12" si="0">SUM(D9:D11)</f>
        <v>0</v>
      </c>
      <c r="E12" s="424">
        <f t="shared" si="0"/>
        <v>0</v>
      </c>
      <c r="F12" s="424">
        <f t="shared" si="0"/>
        <v>0</v>
      </c>
      <c r="G12" s="424">
        <f t="shared" si="0"/>
        <v>0</v>
      </c>
    </row>
    <row r="13" spans="1:10" ht="15">
      <c r="A13" s="119"/>
      <c r="B13" s="119"/>
      <c r="C13" s="119"/>
      <c r="D13" s="119"/>
      <c r="E13" s="119"/>
      <c r="F13" s="119"/>
      <c r="G13" s="119"/>
      <c r="H13" s="119"/>
      <c r="I13" s="120"/>
      <c r="J13" s="120"/>
    </row>
    <row r="14" spans="1:10" ht="15">
      <c r="A14" s="119"/>
      <c r="B14" s="119"/>
      <c r="C14" s="119"/>
      <c r="D14" s="119"/>
      <c r="E14" s="119"/>
      <c r="F14" s="119"/>
      <c r="G14" s="119"/>
      <c r="H14" s="119"/>
      <c r="I14" s="120"/>
      <c r="J14" s="120"/>
    </row>
    <row r="15" spans="1:10" ht="15">
      <c r="A15" s="119"/>
      <c r="B15" s="119"/>
      <c r="C15" s="119"/>
      <c r="D15" s="119"/>
      <c r="E15" s="119"/>
      <c r="F15" s="119"/>
      <c r="G15" s="119"/>
      <c r="H15" s="119"/>
      <c r="I15" s="120"/>
      <c r="J15" s="120"/>
    </row>
    <row r="16" spans="1:10" ht="15">
      <c r="A16" s="119"/>
      <c r="B16" s="119"/>
      <c r="C16" s="119"/>
      <c r="D16" s="119"/>
      <c r="E16" s="119"/>
      <c r="F16" s="119"/>
      <c r="G16" s="119"/>
      <c r="H16" s="119"/>
      <c r="I16" s="120"/>
      <c r="J16" s="120"/>
    </row>
    <row r="17" spans="1:10" ht="15">
      <c r="A17" s="119"/>
      <c r="B17" s="119"/>
      <c r="C17" s="119"/>
      <c r="D17" s="119"/>
      <c r="E17" s="119"/>
      <c r="F17" s="119"/>
      <c r="G17" s="119"/>
      <c r="H17" s="119"/>
      <c r="I17" s="120"/>
      <c r="J17" s="120"/>
    </row>
    <row r="18" spans="1:10" ht="15">
      <c r="A18" s="119"/>
      <c r="B18" s="119"/>
      <c r="C18" s="119"/>
      <c r="D18" s="119"/>
      <c r="E18" s="119"/>
      <c r="F18" s="119"/>
      <c r="G18" s="119"/>
      <c r="H18" s="119"/>
      <c r="I18" s="120"/>
      <c r="J18" s="120"/>
    </row>
    <row r="19" spans="1:10" ht="15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5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ht="15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15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</sheetData>
  <mergeCells count="9">
    <mergeCell ref="G4:G7"/>
    <mergeCell ref="A12:B12"/>
    <mergeCell ref="A2:F2"/>
    <mergeCell ref="A4:A7"/>
    <mergeCell ref="B4:B7"/>
    <mergeCell ref="C4:C7"/>
    <mergeCell ref="D4:D7"/>
    <mergeCell ref="E4:E7"/>
    <mergeCell ref="F4:F7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scale="80" fitToHeight="11" orientation="portrait" r:id="rId1"/>
  <headerFooter alignWithMargins="0">
    <oddHeader>&amp;R&amp;9Załącznik Nr &amp;A
do Uchwały Nr V/34/2011 Rady Gminy Widuchowa 
z dnia 28 lutego 2011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7"/>
  <sheetViews>
    <sheetView view="pageBreakPreview" zoomScale="60" zoomScaleNormal="100" workbookViewId="0">
      <selection activeCell="B114" sqref="B114"/>
    </sheetView>
  </sheetViews>
  <sheetFormatPr defaultRowHeight="12.75"/>
  <cols>
    <col min="1" max="1" width="4" style="60" customWidth="1"/>
    <col min="2" max="2" width="8.140625" style="60" customWidth="1"/>
    <col min="3" max="3" width="9.85546875" style="60" customWidth="1"/>
    <col min="4" max="4" width="5.7109375" style="60" customWidth="1"/>
    <col min="5" max="5" width="41.5703125" style="60" customWidth="1"/>
    <col min="6" max="6" width="22.42578125" style="60" customWidth="1"/>
    <col min="7" max="16384" width="9.140625" style="60"/>
  </cols>
  <sheetData>
    <row r="1" spans="1:6" ht="55.5" customHeight="1">
      <c r="A1" s="572" t="s">
        <v>350</v>
      </c>
      <c r="B1" s="572"/>
      <c r="C1" s="572"/>
      <c r="D1" s="572"/>
      <c r="E1" s="572"/>
      <c r="F1" s="572"/>
    </row>
    <row r="2" spans="1:6" ht="20.100000000000001" customHeight="1">
      <c r="E2" s="115"/>
      <c r="F2" s="115"/>
    </row>
    <row r="3" spans="1:6" ht="20.100000000000001" customHeight="1">
      <c r="F3" s="121" t="s">
        <v>34</v>
      </c>
    </row>
    <row r="4" spans="1:6" ht="20.100000000000001" customHeight="1">
      <c r="A4" s="118" t="s">
        <v>48</v>
      </c>
      <c r="B4" s="118" t="s">
        <v>2</v>
      </c>
      <c r="C4" s="118" t="s">
        <v>3</v>
      </c>
      <c r="D4" s="118" t="s">
        <v>4</v>
      </c>
      <c r="E4" s="118" t="s">
        <v>38</v>
      </c>
      <c r="F4" s="118" t="s">
        <v>37</v>
      </c>
    </row>
    <row r="5" spans="1:6" ht="8.1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ht="30" customHeight="1">
      <c r="A6" s="122">
        <v>2</v>
      </c>
      <c r="B6" s="122">
        <v>921</v>
      </c>
      <c r="C6" s="122">
        <v>92116</v>
      </c>
      <c r="D6" s="122">
        <v>2480</v>
      </c>
      <c r="E6" s="122" t="s">
        <v>73</v>
      </c>
      <c r="F6" s="122">
        <v>170000</v>
      </c>
    </row>
    <row r="7" spans="1:6" ht="30" customHeight="1">
      <c r="A7" s="573" t="s">
        <v>64</v>
      </c>
      <c r="B7" s="574"/>
      <c r="C7" s="574"/>
      <c r="D7" s="574"/>
      <c r="E7" s="575"/>
      <c r="F7" s="123">
        <f>SUM(F6:F6)</f>
        <v>170000</v>
      </c>
    </row>
  </sheetData>
  <mergeCells count="2">
    <mergeCell ref="A1:F1"/>
    <mergeCell ref="A7:E7"/>
  </mergeCells>
  <phoneticPr fontId="13" type="noConversion"/>
  <printOptions horizontalCentered="1"/>
  <pageMargins left="0.55118110236220474" right="0.55118110236220474" top="1.2204724409448819" bottom="0.59055118110236227" header="0.51181102362204722" footer="0.51181102362204722"/>
  <pageSetup paperSize="9" fitToHeight="11" orientation="portrait" r:id="rId1"/>
  <headerFooter alignWithMargins="0">
    <oddHeader>&amp;R&amp;9Załącznik Nr &amp;A
do Uchwały Nr V/34/2011 Rady Gminy Widuchowa 
z dnia 28 lutego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'1'!Tytuły_wydruku</vt:lpstr>
      <vt:lpstr>'2'!Tytuły_wydruku</vt:lpstr>
      <vt:lpstr>'4'!Tytuły_wydruku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M_Bachta</cp:lastModifiedBy>
  <cp:lastPrinted>2011-02-11T07:50:44Z</cp:lastPrinted>
  <dcterms:created xsi:type="dcterms:W3CDTF">1998-12-09T13:02:10Z</dcterms:created>
  <dcterms:modified xsi:type="dcterms:W3CDTF">2011-02-11T07:52:27Z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