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/>
  </bookViews>
  <sheets>
    <sheet name="Przedsięwzięcia" sheetId="2" r:id="rId1"/>
    <sheet name="Dlug UE do RbZ" sheetId="3" state="hidden" r:id="rId2"/>
  </sheets>
  <definedNames>
    <definedName name="_xlnm.Print_Area" localSheetId="1">'Dlug UE do RbZ'!$A$1:$K$79</definedName>
    <definedName name="_xlnm.Print_Area" localSheetId="0">Przedsięwzięcia!$A$1:$L$217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G66" i="2"/>
  <c r="G64" s="1"/>
  <c r="H66"/>
  <c r="I66"/>
  <c r="I64" s="1"/>
  <c r="J66"/>
  <c r="J64" s="1"/>
  <c r="K66"/>
  <c r="K64" s="1"/>
  <c r="L66"/>
  <c r="F66"/>
  <c r="H64"/>
  <c r="L64"/>
  <c r="O72"/>
  <c r="G13"/>
  <c r="H13"/>
  <c r="I13"/>
  <c r="J13"/>
  <c r="K13"/>
  <c r="L13"/>
  <c r="F13"/>
  <c r="G12"/>
  <c r="H12"/>
  <c r="I12"/>
  <c r="J12"/>
  <c r="K12"/>
  <c r="L12"/>
  <c r="F12"/>
  <c r="N47"/>
  <c r="N48"/>
  <c r="O48"/>
  <c r="O47"/>
  <c r="K46"/>
  <c r="J46"/>
  <c r="G46"/>
  <c r="F46"/>
  <c r="L46"/>
  <c r="I46"/>
  <c r="N46" s="1"/>
  <c r="H46"/>
  <c r="F45"/>
  <c r="O45"/>
  <c r="L44"/>
  <c r="K44"/>
  <c r="K43" s="1"/>
  <c r="J44"/>
  <c r="J43" s="1"/>
  <c r="I44"/>
  <c r="I43" s="1"/>
  <c r="H44"/>
  <c r="G44"/>
  <c r="G43" s="1"/>
  <c r="F44"/>
  <c r="F43" s="1"/>
  <c r="L43"/>
  <c r="H43"/>
  <c r="F64"/>
  <c r="O71"/>
  <c r="G36"/>
  <c r="H36"/>
  <c r="H34" s="1"/>
  <c r="I36"/>
  <c r="J36"/>
  <c r="K36"/>
  <c r="L36"/>
  <c r="L34" s="1"/>
  <c r="H98"/>
  <c r="G98"/>
  <c r="K98"/>
  <c r="L98"/>
  <c r="G99"/>
  <c r="H99"/>
  <c r="I99"/>
  <c r="J99"/>
  <c r="K99"/>
  <c r="L99"/>
  <c r="F99"/>
  <c r="O152"/>
  <c r="N152"/>
  <c r="K151"/>
  <c r="J151"/>
  <c r="I151"/>
  <c r="H151"/>
  <c r="G151"/>
  <c r="F151"/>
  <c r="O150"/>
  <c r="N150"/>
  <c r="O60"/>
  <c r="N114"/>
  <c r="N115"/>
  <c r="N116"/>
  <c r="O42"/>
  <c r="F59"/>
  <c r="F57" s="1"/>
  <c r="I59"/>
  <c r="J59"/>
  <c r="J57" s="1"/>
  <c r="K59"/>
  <c r="K57" s="1"/>
  <c r="L59"/>
  <c r="L57" s="1"/>
  <c r="H59"/>
  <c r="O63"/>
  <c r="L113"/>
  <c r="L112" s="1"/>
  <c r="K112"/>
  <c r="K113" s="1"/>
  <c r="J112"/>
  <c r="J113" s="1"/>
  <c r="I112"/>
  <c r="N112" s="1"/>
  <c r="H112"/>
  <c r="H113" s="1"/>
  <c r="G112"/>
  <c r="G113" s="1"/>
  <c r="F112"/>
  <c r="F113" s="1"/>
  <c r="O116"/>
  <c r="O115"/>
  <c r="N117"/>
  <c r="O117"/>
  <c r="F118"/>
  <c r="G118"/>
  <c r="H118"/>
  <c r="I118"/>
  <c r="J118"/>
  <c r="O118" s="1"/>
  <c r="K118"/>
  <c r="N147"/>
  <c r="N148"/>
  <c r="N149"/>
  <c r="L146"/>
  <c r="L145" s="1"/>
  <c r="K145"/>
  <c r="K146" s="1"/>
  <c r="J145"/>
  <c r="J146" s="1"/>
  <c r="J98" s="1"/>
  <c r="I145"/>
  <c r="I146" s="1"/>
  <c r="I98" s="1"/>
  <c r="H145"/>
  <c r="H146" s="1"/>
  <c r="G145"/>
  <c r="G146" s="1"/>
  <c r="F145"/>
  <c r="F146" s="1"/>
  <c r="F98" s="1"/>
  <c r="O149"/>
  <c r="O148"/>
  <c r="L135"/>
  <c r="L134" s="1"/>
  <c r="O70"/>
  <c r="F40"/>
  <c r="F41"/>
  <c r="O41"/>
  <c r="O40"/>
  <c r="O39"/>
  <c r="O38"/>
  <c r="O37"/>
  <c r="N37"/>
  <c r="O35"/>
  <c r="N35"/>
  <c r="O95"/>
  <c r="N95"/>
  <c r="O94"/>
  <c r="N94"/>
  <c r="L93"/>
  <c r="K93"/>
  <c r="J93"/>
  <c r="I93"/>
  <c r="H93"/>
  <c r="G93"/>
  <c r="F93"/>
  <c r="O92"/>
  <c r="N92"/>
  <c r="O91"/>
  <c r="N91"/>
  <c r="L90"/>
  <c r="K90"/>
  <c r="J90"/>
  <c r="I90"/>
  <c r="O90" s="1"/>
  <c r="H90"/>
  <c r="G90"/>
  <c r="F90"/>
  <c r="O19"/>
  <c r="O20"/>
  <c r="O21"/>
  <c r="O22"/>
  <c r="O23"/>
  <c r="O26"/>
  <c r="O27"/>
  <c r="O28"/>
  <c r="O29"/>
  <c r="O30"/>
  <c r="O33"/>
  <c r="O49"/>
  <c r="O51"/>
  <c r="O52"/>
  <c r="O53"/>
  <c r="O58"/>
  <c r="O61"/>
  <c r="O62"/>
  <c r="O65"/>
  <c r="O67"/>
  <c r="O68"/>
  <c r="O69"/>
  <c r="O74"/>
  <c r="O76"/>
  <c r="O77"/>
  <c r="O78"/>
  <c r="O80"/>
  <c r="O83"/>
  <c r="O84"/>
  <c r="O85"/>
  <c r="O86"/>
  <c r="O88"/>
  <c r="O89"/>
  <c r="O96"/>
  <c r="O101"/>
  <c r="O102"/>
  <c r="O104"/>
  <c r="O105"/>
  <c r="O107"/>
  <c r="O108"/>
  <c r="O110"/>
  <c r="O111"/>
  <c r="O114"/>
  <c r="O119"/>
  <c r="O120"/>
  <c r="O122"/>
  <c r="O123"/>
  <c r="O125"/>
  <c r="O128"/>
  <c r="O129"/>
  <c r="O130"/>
  <c r="O133"/>
  <c r="O136"/>
  <c r="O137"/>
  <c r="O138"/>
  <c r="O139"/>
  <c r="O141"/>
  <c r="O142"/>
  <c r="O144"/>
  <c r="O147"/>
  <c r="O153"/>
  <c r="O155"/>
  <c r="O158"/>
  <c r="O159"/>
  <c r="O160"/>
  <c r="O161"/>
  <c r="O164"/>
  <c r="O165"/>
  <c r="O166"/>
  <c r="O167"/>
  <c r="O168"/>
  <c r="O172"/>
  <c r="O174"/>
  <c r="O177"/>
  <c r="O178"/>
  <c r="O179"/>
  <c r="O180"/>
  <c r="O182"/>
  <c r="O183"/>
  <c r="O185"/>
  <c r="O186"/>
  <c r="O188"/>
  <c r="O189"/>
  <c r="O191"/>
  <c r="O192"/>
  <c r="O194"/>
  <c r="O197"/>
  <c r="O198"/>
  <c r="O199"/>
  <c r="O202"/>
  <c r="O203"/>
  <c r="O204"/>
  <c r="O207"/>
  <c r="O208"/>
  <c r="O209"/>
  <c r="O212"/>
  <c r="O213"/>
  <c r="O214"/>
  <c r="O215"/>
  <c r="L31"/>
  <c r="H31"/>
  <c r="F31"/>
  <c r="N49"/>
  <c r="F50"/>
  <c r="G50"/>
  <c r="G32" s="1"/>
  <c r="G31" s="1"/>
  <c r="H50"/>
  <c r="I50"/>
  <c r="I32" s="1"/>
  <c r="J50"/>
  <c r="J32" s="1"/>
  <c r="J31" s="1"/>
  <c r="K50"/>
  <c r="K32"/>
  <c r="K31" s="1"/>
  <c r="L50"/>
  <c r="N51"/>
  <c r="F86"/>
  <c r="G81"/>
  <c r="G82" s="1"/>
  <c r="G55" s="1"/>
  <c r="H81"/>
  <c r="I81"/>
  <c r="I82" s="1"/>
  <c r="J81"/>
  <c r="J82" s="1"/>
  <c r="K81"/>
  <c r="K82" s="1"/>
  <c r="L81"/>
  <c r="L82" s="1"/>
  <c r="G171"/>
  <c r="H171"/>
  <c r="I171"/>
  <c r="J171"/>
  <c r="K171"/>
  <c r="L171"/>
  <c r="F171"/>
  <c r="N212"/>
  <c r="K211"/>
  <c r="O211" s="1"/>
  <c r="G211"/>
  <c r="G210" s="1"/>
  <c r="J210"/>
  <c r="I173"/>
  <c r="H173"/>
  <c r="I163"/>
  <c r="I162" s="1"/>
  <c r="J163"/>
  <c r="J162" s="1"/>
  <c r="K163"/>
  <c r="H163"/>
  <c r="H162" s="1"/>
  <c r="N168"/>
  <c r="F110"/>
  <c r="F109" s="1"/>
  <c r="G59"/>
  <c r="G57" s="1"/>
  <c r="I57"/>
  <c r="J18"/>
  <c r="N13" s="1"/>
  <c r="I18"/>
  <c r="M13" s="1"/>
  <c r="H18"/>
  <c r="F30"/>
  <c r="F25" s="1"/>
  <c r="G25"/>
  <c r="H25"/>
  <c r="I25"/>
  <c r="I24" s="1"/>
  <c r="J25"/>
  <c r="K25"/>
  <c r="L25"/>
  <c r="N89"/>
  <c r="K87"/>
  <c r="I87"/>
  <c r="G87"/>
  <c r="N88"/>
  <c r="L87"/>
  <c r="J87"/>
  <c r="H87"/>
  <c r="F87"/>
  <c r="G134"/>
  <c r="G135" s="1"/>
  <c r="H134"/>
  <c r="I134"/>
  <c r="I135" s="1"/>
  <c r="J134"/>
  <c r="J135" s="1"/>
  <c r="K134"/>
  <c r="K135" s="1"/>
  <c r="F134"/>
  <c r="F135" s="1"/>
  <c r="F85"/>
  <c r="F81" s="1"/>
  <c r="G126"/>
  <c r="H126"/>
  <c r="I126"/>
  <c r="I127" s="1"/>
  <c r="J126"/>
  <c r="J127" s="1"/>
  <c r="K126"/>
  <c r="K127" s="1"/>
  <c r="F126"/>
  <c r="N137"/>
  <c r="N129"/>
  <c r="L131"/>
  <c r="O131" s="1"/>
  <c r="N131"/>
  <c r="F132"/>
  <c r="N132" s="1"/>
  <c r="G132"/>
  <c r="H132"/>
  <c r="I132"/>
  <c r="J132"/>
  <c r="K132"/>
  <c r="L132"/>
  <c r="N84"/>
  <c r="G157"/>
  <c r="G156" s="1"/>
  <c r="H157"/>
  <c r="H156" s="1"/>
  <c r="I157"/>
  <c r="I156" s="1"/>
  <c r="J157"/>
  <c r="K157"/>
  <c r="K156" s="1"/>
  <c r="L157"/>
  <c r="F157"/>
  <c r="F156" s="1"/>
  <c r="N161"/>
  <c r="J176"/>
  <c r="K176"/>
  <c r="H175"/>
  <c r="O175" s="1"/>
  <c r="F175"/>
  <c r="N178"/>
  <c r="J196"/>
  <c r="J195" s="1"/>
  <c r="K196"/>
  <c r="K195" s="1"/>
  <c r="N198"/>
  <c r="N60"/>
  <c r="G75"/>
  <c r="G73" s="1"/>
  <c r="H75"/>
  <c r="I75"/>
  <c r="J75"/>
  <c r="J73" s="1"/>
  <c r="K75"/>
  <c r="K73" s="1"/>
  <c r="F75"/>
  <c r="F73" s="1"/>
  <c r="N76"/>
  <c r="F163"/>
  <c r="F162" s="1"/>
  <c r="G163"/>
  <c r="G162" s="1"/>
  <c r="G24"/>
  <c r="H24"/>
  <c r="N167"/>
  <c r="N209"/>
  <c r="N208"/>
  <c r="N207"/>
  <c r="L206"/>
  <c r="K206"/>
  <c r="K205" s="1"/>
  <c r="J206"/>
  <c r="J205" s="1"/>
  <c r="I206"/>
  <c r="I205" s="1"/>
  <c r="H206"/>
  <c r="H205"/>
  <c r="G206"/>
  <c r="G205" s="1"/>
  <c r="F206"/>
  <c r="F205" s="1"/>
  <c r="N204"/>
  <c r="N203"/>
  <c r="N202"/>
  <c r="L201"/>
  <c r="K201"/>
  <c r="K200" s="1"/>
  <c r="J201"/>
  <c r="J200" s="1"/>
  <c r="I201"/>
  <c r="I200" s="1"/>
  <c r="H201"/>
  <c r="H200" s="1"/>
  <c r="G201"/>
  <c r="G200" s="1"/>
  <c r="F201"/>
  <c r="F200" s="1"/>
  <c r="N19"/>
  <c r="N20"/>
  <c r="N21"/>
  <c r="N52"/>
  <c r="N53"/>
  <c r="N58"/>
  <c r="N65"/>
  <c r="N67"/>
  <c r="N74"/>
  <c r="N78"/>
  <c r="N80"/>
  <c r="N83"/>
  <c r="N96"/>
  <c r="N101"/>
  <c r="N102"/>
  <c r="N104"/>
  <c r="N105"/>
  <c r="N107"/>
  <c r="N108"/>
  <c r="N110"/>
  <c r="N111"/>
  <c r="N119"/>
  <c r="N120"/>
  <c r="N122"/>
  <c r="N123"/>
  <c r="N125"/>
  <c r="N128"/>
  <c r="N133"/>
  <c r="N136"/>
  <c r="N139"/>
  <c r="N141"/>
  <c r="N142"/>
  <c r="N144"/>
  <c r="N153"/>
  <c r="N155"/>
  <c r="N172"/>
  <c r="N174"/>
  <c r="N177"/>
  <c r="N180"/>
  <c r="N182"/>
  <c r="N183"/>
  <c r="N185"/>
  <c r="N186"/>
  <c r="N188"/>
  <c r="N189"/>
  <c r="N191"/>
  <c r="N192"/>
  <c r="N194"/>
  <c r="N197"/>
  <c r="N158"/>
  <c r="N159"/>
  <c r="N160"/>
  <c r="N164"/>
  <c r="N165"/>
  <c r="N166"/>
  <c r="N213"/>
  <c r="N214"/>
  <c r="N215"/>
  <c r="L162"/>
  <c r="K162"/>
  <c r="J156"/>
  <c r="K24" i="3"/>
  <c r="J24"/>
  <c r="K27"/>
  <c r="K22"/>
  <c r="K26" s="1"/>
  <c r="K72" s="1"/>
  <c r="K23"/>
  <c r="J23"/>
  <c r="J27" s="1"/>
  <c r="J22"/>
  <c r="J26" s="1"/>
  <c r="I38"/>
  <c r="I37"/>
  <c r="I26"/>
  <c r="I27"/>
  <c r="I15"/>
  <c r="I72" s="1"/>
  <c r="I16"/>
  <c r="G37"/>
  <c r="G78" s="1"/>
  <c r="G38"/>
  <c r="H62"/>
  <c r="H61"/>
  <c r="H49"/>
  <c r="H79" s="1"/>
  <c r="H48"/>
  <c r="H38"/>
  <c r="H37"/>
  <c r="H27"/>
  <c r="H72" s="1"/>
  <c r="H26"/>
  <c r="H16"/>
  <c r="H15"/>
  <c r="H68" s="1"/>
  <c r="I67"/>
  <c r="N54"/>
  <c r="N52" s="1"/>
  <c r="M54"/>
  <c r="L54"/>
  <c r="L52"/>
  <c r="K54"/>
  <c r="J54"/>
  <c r="J52"/>
  <c r="I54"/>
  <c r="I52" s="1"/>
  <c r="F54"/>
  <c r="F52"/>
  <c r="M52"/>
  <c r="K52"/>
  <c r="N41"/>
  <c r="N39"/>
  <c r="M41"/>
  <c r="M39" s="1"/>
  <c r="L41"/>
  <c r="L39" s="1"/>
  <c r="K41"/>
  <c r="J41"/>
  <c r="J39" s="1"/>
  <c r="I41"/>
  <c r="I39"/>
  <c r="F41"/>
  <c r="F39" s="1"/>
  <c r="K39"/>
  <c r="N30"/>
  <c r="N28" s="1"/>
  <c r="M30"/>
  <c r="M28"/>
  <c r="L30"/>
  <c r="K30"/>
  <c r="K28" s="1"/>
  <c r="J30"/>
  <c r="J28"/>
  <c r="I30"/>
  <c r="I28" s="1"/>
  <c r="F30"/>
  <c r="L28"/>
  <c r="F28"/>
  <c r="N19"/>
  <c r="M19"/>
  <c r="L19"/>
  <c r="K19"/>
  <c r="J19"/>
  <c r="I19"/>
  <c r="F19"/>
  <c r="N8"/>
  <c r="N6" s="1"/>
  <c r="M8"/>
  <c r="L8"/>
  <c r="L6" s="1"/>
  <c r="K8"/>
  <c r="K6"/>
  <c r="J8"/>
  <c r="J5" s="1"/>
  <c r="J3" s="1"/>
  <c r="I8"/>
  <c r="F8"/>
  <c r="F6"/>
  <c r="M6"/>
  <c r="I6"/>
  <c r="M5"/>
  <c r="F5"/>
  <c r="F3" s="1"/>
  <c r="N4"/>
  <c r="M4"/>
  <c r="L4"/>
  <c r="K4"/>
  <c r="K3" s="1"/>
  <c r="J4"/>
  <c r="I4"/>
  <c r="F4"/>
  <c r="M3"/>
  <c r="H57" i="2"/>
  <c r="H73"/>
  <c r="I73"/>
  <c r="L73"/>
  <c r="G18"/>
  <c r="K18"/>
  <c r="L18"/>
  <c r="F18"/>
  <c r="K5" i="3"/>
  <c r="H79" i="2"/>
  <c r="I79"/>
  <c r="J79"/>
  <c r="J55" s="1"/>
  <c r="K79"/>
  <c r="L79"/>
  <c r="F79"/>
  <c r="H82"/>
  <c r="K143"/>
  <c r="J143"/>
  <c r="I143"/>
  <c r="H143"/>
  <c r="G143"/>
  <c r="F143"/>
  <c r="L140"/>
  <c r="K140"/>
  <c r="J140"/>
  <c r="I140"/>
  <c r="H140"/>
  <c r="G140"/>
  <c r="F140"/>
  <c r="L121"/>
  <c r="K121"/>
  <c r="J121"/>
  <c r="I121"/>
  <c r="N121" s="1"/>
  <c r="H121"/>
  <c r="G121"/>
  <c r="F121"/>
  <c r="L124"/>
  <c r="K124"/>
  <c r="J124"/>
  <c r="I124"/>
  <c r="H124"/>
  <c r="G124"/>
  <c r="F124"/>
  <c r="H127"/>
  <c r="G127"/>
  <c r="F127"/>
  <c r="L154"/>
  <c r="K154"/>
  <c r="J154"/>
  <c r="N154" s="1"/>
  <c r="K173"/>
  <c r="J173"/>
  <c r="G173"/>
  <c r="F173"/>
  <c r="K181"/>
  <c r="J181"/>
  <c r="I181"/>
  <c r="H181"/>
  <c r="F181"/>
  <c r="L184"/>
  <c r="K184"/>
  <c r="J184"/>
  <c r="H184"/>
  <c r="F184"/>
  <c r="L187"/>
  <c r="K187"/>
  <c r="J187"/>
  <c r="I187"/>
  <c r="H187"/>
  <c r="G187"/>
  <c r="F187"/>
  <c r="L190"/>
  <c r="K190"/>
  <c r="J190"/>
  <c r="I190"/>
  <c r="H190"/>
  <c r="G190"/>
  <c r="F190"/>
  <c r="L193"/>
  <c r="K193"/>
  <c r="J193"/>
  <c r="I193"/>
  <c r="H193"/>
  <c r="G193"/>
  <c r="F193"/>
  <c r="L109"/>
  <c r="K109"/>
  <c r="J109"/>
  <c r="I109"/>
  <c r="H109"/>
  <c r="G109"/>
  <c r="G100"/>
  <c r="H100"/>
  <c r="I100"/>
  <c r="J100"/>
  <c r="K100"/>
  <c r="L100"/>
  <c r="F100"/>
  <c r="L106"/>
  <c r="K106"/>
  <c r="J106"/>
  <c r="I106"/>
  <c r="H106"/>
  <c r="G106"/>
  <c r="F106"/>
  <c r="G103"/>
  <c r="H103"/>
  <c r="I103"/>
  <c r="J103"/>
  <c r="K103"/>
  <c r="L103"/>
  <c r="F103"/>
  <c r="N175"/>
  <c r="O46" l="1"/>
  <c r="N43"/>
  <c r="O43"/>
  <c r="O44"/>
  <c r="F36"/>
  <c r="N36" s="1"/>
  <c r="J34"/>
  <c r="N146"/>
  <c r="O145"/>
  <c r="N118"/>
  <c r="N206"/>
  <c r="N87"/>
  <c r="O171"/>
  <c r="O151"/>
  <c r="I170"/>
  <c r="L170"/>
  <c r="L24"/>
  <c r="O87"/>
  <c r="N103"/>
  <c r="N106"/>
  <c r="O100"/>
  <c r="M12"/>
  <c r="N145"/>
  <c r="N151"/>
  <c r="G11"/>
  <c r="G34"/>
  <c r="O112"/>
  <c r="I113"/>
  <c r="K34"/>
  <c r="N57"/>
  <c r="N190"/>
  <c r="G170"/>
  <c r="G97" s="1"/>
  <c r="O181"/>
  <c r="N173"/>
  <c r="N187"/>
  <c r="G169"/>
  <c r="O176"/>
  <c r="N109"/>
  <c r="O109"/>
  <c r="O140"/>
  <c r="O57"/>
  <c r="N127"/>
  <c r="O99"/>
  <c r="N100"/>
  <c r="N193"/>
  <c r="O193"/>
  <c r="N184"/>
  <c r="K170"/>
  <c r="N124"/>
  <c r="O146"/>
  <c r="O143"/>
  <c r="K55"/>
  <c r="O162"/>
  <c r="N134"/>
  <c r="H169"/>
  <c r="O206"/>
  <c r="O157"/>
  <c r="N211"/>
  <c r="O50"/>
  <c r="J170"/>
  <c r="O103"/>
  <c r="O106"/>
  <c r="O190"/>
  <c r="O184"/>
  <c r="O154"/>
  <c r="O124"/>
  <c r="N140"/>
  <c r="O79"/>
  <c r="H55"/>
  <c r="H9" s="1"/>
  <c r="O18"/>
  <c r="N201"/>
  <c r="L156"/>
  <c r="O156" s="1"/>
  <c r="O201"/>
  <c r="N205"/>
  <c r="I169"/>
  <c r="L205"/>
  <c r="O205" s="1"/>
  <c r="L11"/>
  <c r="O132"/>
  <c r="O134"/>
  <c r="K9"/>
  <c r="N50"/>
  <c r="O13"/>
  <c r="N90"/>
  <c r="N93"/>
  <c r="O93"/>
  <c r="N176"/>
  <c r="O187"/>
  <c r="O127"/>
  <c r="O121"/>
  <c r="N143"/>
  <c r="I55"/>
  <c r="N18"/>
  <c r="O73"/>
  <c r="L200"/>
  <c r="O200" s="1"/>
  <c r="K24"/>
  <c r="N73"/>
  <c r="O75"/>
  <c r="O126"/>
  <c r="H135"/>
  <c r="N135" s="1"/>
  <c r="O25"/>
  <c r="O163"/>
  <c r="O173"/>
  <c r="O36"/>
  <c r="J56"/>
  <c r="J54" s="1"/>
  <c r="F56"/>
  <c r="I56"/>
  <c r="I10" s="1"/>
  <c r="I7" s="1"/>
  <c r="K56"/>
  <c r="K10" s="1"/>
  <c r="K7" s="1"/>
  <c r="G56"/>
  <c r="G10" s="1"/>
  <c r="G7" s="1"/>
  <c r="O66"/>
  <c r="L56"/>
  <c r="L10" s="1"/>
  <c r="H56"/>
  <c r="G9"/>
  <c r="O195"/>
  <c r="J169"/>
  <c r="N195"/>
  <c r="N81"/>
  <c r="F82"/>
  <c r="N82" s="1"/>
  <c r="F24"/>
  <c r="O32"/>
  <c r="I31"/>
  <c r="O31" s="1"/>
  <c r="N64"/>
  <c r="K97"/>
  <c r="O64"/>
  <c r="J72" i="3"/>
  <c r="N162" i="2"/>
  <c r="N99"/>
  <c r="O82"/>
  <c r="H77" i="3"/>
  <c r="H73"/>
  <c r="N200" i="2"/>
  <c r="F169"/>
  <c r="I69" i="3"/>
  <c r="I71" s="1"/>
  <c r="N156" i="2"/>
  <c r="N79"/>
  <c r="N181"/>
  <c r="H170"/>
  <c r="F170"/>
  <c r="I5" i="3"/>
  <c r="I3" s="1"/>
  <c r="N5"/>
  <c r="N3" s="1"/>
  <c r="H67"/>
  <c r="N157" i="2"/>
  <c r="N75"/>
  <c r="N59"/>
  <c r="N171"/>
  <c r="O196"/>
  <c r="I34"/>
  <c r="O81"/>
  <c r="L55"/>
  <c r="L5" i="3"/>
  <c r="L3" s="1"/>
  <c r="J6"/>
  <c r="I68"/>
  <c r="N126" i="2"/>
  <c r="N66"/>
  <c r="N163"/>
  <c r="N196"/>
  <c r="J24"/>
  <c r="O24" s="1"/>
  <c r="K210"/>
  <c r="O210" s="1"/>
  <c r="O59"/>
  <c r="F34" l="1"/>
  <c r="H10"/>
  <c r="H7" s="1"/>
  <c r="J97"/>
  <c r="F55"/>
  <c r="N55" s="1"/>
  <c r="O113"/>
  <c r="N113"/>
  <c r="O34"/>
  <c r="I97"/>
  <c r="O135"/>
  <c r="L7"/>
  <c r="H11"/>
  <c r="N34"/>
  <c r="I54"/>
  <c r="L169"/>
  <c r="N31"/>
  <c r="K11"/>
  <c r="H97"/>
  <c r="N24"/>
  <c r="F10"/>
  <c r="F7" s="1"/>
  <c r="L97"/>
  <c r="N56"/>
  <c r="H54"/>
  <c r="G54"/>
  <c r="O56"/>
  <c r="J10"/>
  <c r="J7" s="1"/>
  <c r="K54"/>
  <c r="H69" i="3"/>
  <c r="H71" s="1"/>
  <c r="H76"/>
  <c r="H78" s="1"/>
  <c r="J9" i="2"/>
  <c r="J11"/>
  <c r="F97"/>
  <c r="K6"/>
  <c r="K5" s="1"/>
  <c r="K8"/>
  <c r="O55"/>
  <c r="L9"/>
  <c r="L54"/>
  <c r="F54"/>
  <c r="I11"/>
  <c r="I9"/>
  <c r="N170"/>
  <c r="H74" i="3"/>
  <c r="N210" i="2"/>
  <c r="K169"/>
  <c r="N169" s="1"/>
  <c r="O170"/>
  <c r="F11"/>
  <c r="F9"/>
  <c r="G8"/>
  <c r="G6"/>
  <c r="G5" s="1"/>
  <c r="H8" l="1"/>
  <c r="O54"/>
  <c r="H6"/>
  <c r="H5" s="1"/>
  <c r="N97"/>
  <c r="O98"/>
  <c r="N98"/>
  <c r="O97"/>
  <c r="O169"/>
  <c r="N54"/>
  <c r="L8"/>
  <c r="L6"/>
  <c r="L5" s="1"/>
  <c r="I8"/>
  <c r="I6"/>
  <c r="I5" s="1"/>
  <c r="J6"/>
  <c r="J5" s="1"/>
  <c r="J8"/>
  <c r="F6"/>
  <c r="F5" s="1"/>
  <c r="F8"/>
</calcChain>
</file>

<file path=xl/sharedStrings.xml><?xml version="1.0" encoding="utf-8"?>
<sst xmlns="http://schemas.openxmlformats.org/spreadsheetml/2006/main" count="352" uniqueCount="114">
  <si>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</si>
  <si>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</si>
  <si>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</si>
  <si>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</si>
  <si>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</si>
  <si>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</si>
  <si>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</si>
  <si>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</si>
  <si>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</si>
  <si>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</si>
  <si>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</si>
  <si>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</si>
  <si>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</si>
  <si>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</si>
  <si>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</si>
  <si>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</si>
  <si>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</si>
  <si>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</si>
  <si>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</si>
  <si>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</si>
  <si>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</si>
  <si>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</si>
  <si>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</si>
  <si>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</si>
  <si>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</si>
  <si>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</si>
  <si>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</si>
  <si>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</si>
  <si>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</si>
  <si>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</si>
  <si>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</si>
  <si>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</si>
  <si>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</si>
  <si>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</si>
  <si>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</si>
  <si>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</si>
  <si>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</si>
  <si>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</si>
  <si>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</si>
  <si>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</si>
  <si>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</si>
  <si>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</si>
  <si>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</si>
  <si>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</si>
  <si>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</si>
  <si>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</si>
  <si>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</si>
  <si>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</si>
  <si>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</si>
  <si>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</si>
  <si>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</si>
  <si>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</si>
  <si>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</si>
  <si>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przegl.i konserw.centrali telefonicznej</t>
  </si>
  <si>
    <t>Umowa na usługi bankowe</t>
  </si>
  <si>
    <t xml:space="preserve">Umowa na nadawanie przesyłek pocztowych
</t>
  </si>
  <si>
    <t>nic dodatk</t>
  </si>
  <si>
    <t>- wydatki majatkowe</t>
  </si>
  <si>
    <t>Pierwotnie</t>
  </si>
  <si>
    <t xml:space="preserve">zmiana styczeń </t>
  </si>
  <si>
    <t>Kredyt wlasne 9</t>
  </si>
  <si>
    <t>Kredyt UE 7</t>
  </si>
  <si>
    <t>Spłata kredytu 7</t>
  </si>
  <si>
    <t>Spłata kredytu 9</t>
  </si>
  <si>
    <t>Wzrost znaczenia kultury na wsi - rozbudowa świetlicy w Żelechowie</t>
  </si>
  <si>
    <t>Remont świetlic wiejskich w miejscowościach :   Pacholęta Ognica Żarczyn</t>
  </si>
  <si>
    <t>wydatki 9</t>
  </si>
  <si>
    <t>wydatki 7</t>
  </si>
  <si>
    <t>dochody 7</t>
  </si>
  <si>
    <t>dochody 9</t>
  </si>
  <si>
    <t>zobowiazania UE 2010</t>
  </si>
  <si>
    <t>Suma</t>
  </si>
  <si>
    <t>krótkoterminowe</t>
  </si>
  <si>
    <t>długoterminowe</t>
  </si>
  <si>
    <t>kwota wyłaczeń na dany rok budzetowy</t>
  </si>
  <si>
    <t>na współfinansowanie (udział własny)</t>
  </si>
  <si>
    <t>w tym długoterminowe</t>
  </si>
  <si>
    <t>7 z roku 2010</t>
  </si>
  <si>
    <t>9 z roku 2010</t>
  </si>
  <si>
    <t xml:space="preserve">Razem </t>
  </si>
  <si>
    <t>GOPS Widuchowa</t>
  </si>
  <si>
    <t xml:space="preserve">zmiana kwiecień-maj </t>
  </si>
  <si>
    <t>Umowa na dożywianie dzieci w szkołach</t>
  </si>
  <si>
    <t>Umowa na dowozy szkolne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</si>
  <si>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</si>
  <si>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</si>
  <si>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</si>
  <si>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>zmiana czerwiec</t>
  </si>
  <si>
    <t>zmiana wrzesien</t>
  </si>
  <si>
    <t>zmiana listopad</t>
  </si>
  <si>
    <t>Indywidualizacja procesu nauczania i wychowania uczniów klas I-III szkół podstawowych w gminie Widuchowa</t>
  </si>
  <si>
    <t>Zakup i montaz kontenerów socjalnych</t>
  </si>
  <si>
    <t>zmiana 2012</t>
  </si>
  <si>
    <t>zmiana2012</t>
  </si>
  <si>
    <t>2013*</t>
  </si>
  <si>
    <t>2014*</t>
  </si>
  <si>
    <t>Inne</t>
  </si>
  <si>
    <t>Umowy na obsługę techniczną Urzędu Gminy</t>
  </si>
  <si>
    <t>Wykaz przedsięwzięć do WPF na lata 2012-2015</t>
  </si>
  <si>
    <t>Rekultywacja zamknętego składowiska odpadów komunalnych w Dębogórze</t>
  </si>
  <si>
    <t>Budowa ośrodka kultury w Widuchowej - sprzadzenie dokumentacji</t>
  </si>
  <si>
    <t>zmiana luty 2012</t>
  </si>
  <si>
    <t xml:space="preserve">Uzbrojenie działek przy ul Żwirowej </t>
  </si>
  <si>
    <t>zmiana czerwiec 2012</t>
  </si>
  <si>
    <t>zmiana2012 wrzesien</t>
  </si>
  <si>
    <t>zmiana2012 wrzesien własne 6050</t>
  </si>
  <si>
    <t>zmiana luty 2012 własne 6050</t>
  </si>
  <si>
    <t>Umowa na przgl.i konserw.elektryczną</t>
  </si>
  <si>
    <t>zmiana listopad 2012</t>
  </si>
  <si>
    <t>Zachowanie, ochrona oraz poprawa stanu obiektu zabytkowego w Widuchowej przez remont elewacji, przebudowę budynku administracyjnego i zmianę sposobu użytkowania częsci strychowej</t>
  </si>
  <si>
    <t>POKL - "Nauczmy się więcej"</t>
  </si>
  <si>
    <t>Zespół Szkół w Widuchowej</t>
  </si>
  <si>
    <t>zmiana grudzien 2012</t>
  </si>
  <si>
    <t xml:space="preserve">Załącznik 
 do Uchwały Nr XIX/178/2012 
 Rady Gminy Widuchowa 
 z dnia 28 grudnia 2012 r.
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</si>
</sst>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9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right"/>
    </xf>
    <xf numFmtId="0" fontId="1" fillId="0" borderId="6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2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6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7" fillId="3" borderId="1" xfId="0" applyNumberFormat="1" applyFont="1" applyFill="1" applyBorder="1" applyAlignment="1" applyProtection="1">
      <alignment horizontal="left" vertical="top"/>
    </xf>
    <xf numFmtId="0" fontId="7" fillId="3" borderId="2" xfId="0" applyNumberFormat="1" applyFont="1" applyFill="1" applyBorder="1" applyAlignment="1" applyProtection="1">
      <alignment horizontal="lef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7" fillId="3" borderId="6" xfId="0" applyNumberFormat="1" applyFont="1" applyFill="1" applyBorder="1" applyAlignment="1" applyProtection="1">
      <alignment horizontal="left" vertical="top"/>
    </xf>
    <xf numFmtId="0" fontId="7" fillId="3" borderId="3" xfId="0" applyNumberFormat="1" applyFont="1" applyFill="1" applyBorder="1" applyAlignment="1" applyProtection="1">
      <alignment horizontal="left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0" fontId="7" fillId="4" borderId="1" xfId="0" applyNumberFormat="1" applyFont="1" applyFill="1" applyBorder="1" applyAlignment="1" applyProtection="1">
      <alignment horizontal="left" vertical="top"/>
    </xf>
    <xf numFmtId="0" fontId="7" fillId="4" borderId="2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top"/>
    </xf>
    <xf numFmtId="0" fontId="7" fillId="4" borderId="6" xfId="0" applyNumberFormat="1" applyFont="1" applyFill="1" applyBorder="1" applyAlignment="1" applyProtection="1">
      <alignment horizontal="left" vertical="top"/>
    </xf>
    <xf numFmtId="0" fontId="7" fillId="4" borderId="3" xfId="0" applyNumberFormat="1" applyFont="1" applyFill="1" applyBorder="1" applyAlignment="1" applyProtection="1">
      <alignment horizontal="left" vertical="top"/>
    </xf>
    <xf numFmtId="3" fontId="7" fillId="4" borderId="1" xfId="0" applyNumberFormat="1" applyFont="1" applyFill="1" applyBorder="1" applyAlignment="1" applyProtection="1">
      <alignment horizontal="right" vertical="top"/>
    </xf>
    <xf numFmtId="4" fontId="7" fillId="3" borderId="1" xfId="0" applyNumberFormat="1" applyFont="1" applyFill="1" applyBorder="1" applyAlignment="1" applyProtection="1">
      <alignment horizontal="right" vertical="top"/>
    </xf>
    <xf numFmtId="4" fontId="7" fillId="0" borderId="1" xfId="0" applyNumberFormat="1" applyFont="1" applyFill="1" applyBorder="1" applyAlignment="1" applyProtection="1">
      <alignment horizontal="right" vertical="top"/>
    </xf>
    <xf numFmtId="4" fontId="7" fillId="0" borderId="4" xfId="0" applyNumberFormat="1" applyFont="1" applyFill="1" applyBorder="1" applyAlignment="1" applyProtection="1">
      <alignment horizontal="right" vertical="top"/>
    </xf>
    <xf numFmtId="4" fontId="7" fillId="2" borderId="1" xfId="0" applyNumberFormat="1" applyFont="1" applyFill="1" applyBorder="1" applyAlignment="1" applyProtection="1">
      <alignment horizontal="right" vertical="top"/>
    </xf>
    <xf numFmtId="4" fontId="7" fillId="4" borderId="1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7" fillId="5" borderId="1" xfId="0" applyNumberFormat="1" applyFont="1" applyFill="1" applyBorder="1" applyAlignment="1" applyProtection="1">
      <alignment horizontal="left" vertical="top"/>
    </xf>
    <xf numFmtId="0" fontId="7" fillId="5" borderId="2" xfId="0" applyNumberFormat="1" applyFont="1" applyFill="1" applyBorder="1" applyAlignment="1" applyProtection="1">
      <alignment horizontal="left" vertical="top"/>
    </xf>
    <xf numFmtId="0" fontId="7" fillId="5" borderId="0" xfId="0" applyNumberFormat="1" applyFont="1" applyFill="1" applyBorder="1" applyAlignment="1" applyProtection="1">
      <alignment horizontal="left" vertical="top"/>
    </xf>
    <xf numFmtId="0" fontId="7" fillId="5" borderId="6" xfId="0" applyNumberFormat="1" applyFont="1" applyFill="1" applyBorder="1" applyAlignment="1" applyProtection="1">
      <alignment horizontal="left" vertical="top"/>
    </xf>
    <xf numFmtId="0" fontId="7" fillId="5" borderId="3" xfId="0" applyNumberFormat="1" applyFont="1" applyFill="1" applyBorder="1" applyAlignment="1" applyProtection="1">
      <alignment horizontal="left" vertical="top"/>
    </xf>
    <xf numFmtId="3" fontId="7" fillId="5" borderId="1" xfId="0" applyNumberFormat="1" applyFont="1" applyFill="1" applyBorder="1" applyAlignment="1" applyProtection="1">
      <alignment horizontal="right" vertical="top"/>
    </xf>
    <xf numFmtId="4" fontId="7" fillId="5" borderId="1" xfId="0" applyNumberFormat="1" applyFont="1" applyFill="1" applyBorder="1" applyAlignment="1" applyProtection="1">
      <alignment horizontal="right" vertical="top"/>
    </xf>
    <xf numFmtId="0" fontId="7" fillId="6" borderId="1" xfId="0" applyNumberFormat="1" applyFont="1" applyFill="1" applyBorder="1" applyAlignment="1" applyProtection="1">
      <alignment horizontal="left" vertical="top"/>
    </xf>
    <xf numFmtId="0" fontId="7" fillId="6" borderId="2" xfId="0" applyNumberFormat="1" applyFont="1" applyFill="1" applyBorder="1" applyAlignment="1" applyProtection="1">
      <alignment horizontal="left" vertical="top"/>
    </xf>
    <xf numFmtId="0" fontId="7" fillId="6" borderId="0" xfId="0" applyNumberFormat="1" applyFont="1" applyFill="1" applyBorder="1" applyAlignment="1" applyProtection="1">
      <alignment horizontal="left" vertical="top"/>
    </xf>
    <xf numFmtId="0" fontId="7" fillId="6" borderId="6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horizontal="left" vertical="top"/>
    </xf>
    <xf numFmtId="3" fontId="7" fillId="6" borderId="1" xfId="0" applyNumberFormat="1" applyFont="1" applyFill="1" applyBorder="1" applyAlignment="1" applyProtection="1">
      <alignment horizontal="right" vertical="top"/>
    </xf>
    <xf numFmtId="4" fontId="7" fillId="6" borderId="1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justify" vertical="top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3" fontId="2" fillId="0" borderId="4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3" fontId="2" fillId="0" borderId="8" xfId="0" applyNumberFormat="1" applyFont="1" applyFill="1" applyBorder="1" applyAlignment="1" applyProtection="1">
      <alignment horizontal="right" vertical="top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0" xfId="0" applyNumberFormat="1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2" fillId="2" borderId="0" xfId="0" applyFont="1" applyFill="1">
      <alignment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9" fillId="2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2" fillId="7" borderId="0" xfId="0" applyFont="1" applyFill="1">
      <alignment vertical="top"/>
    </xf>
    <xf numFmtId="0" fontId="1" fillId="7" borderId="0" xfId="0" applyNumberFormat="1" applyFont="1" applyFill="1" applyBorder="1" applyAlignment="1" applyProtection="1">
      <alignment vertical="top"/>
    </xf>
    <xf numFmtId="0" fontId="9" fillId="7" borderId="0" xfId="0" applyNumberFormat="1" applyFont="1" applyFill="1" applyBorder="1" applyAlignment="1" applyProtection="1">
      <alignment vertical="top"/>
    </xf>
    <xf numFmtId="0" fontId="3" fillId="7" borderId="0" xfId="0" applyNumberFormat="1" applyFont="1" applyFill="1" applyBorder="1" applyAlignment="1" applyProtection="1">
      <alignment vertical="top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11" xfId="0" applyNumberFormat="1" applyFont="1" applyFill="1" applyBorder="1" applyAlignment="1" applyProtection="1">
      <alignment horizontal="left" vertical="top"/>
    </xf>
    <xf numFmtId="0" fontId="3" fillId="0" borderId="12" xfId="0" applyNumberFormat="1" applyFont="1" applyFill="1" applyBorder="1" applyAlignment="1" applyProtection="1">
      <alignment horizontal="left" vertical="top"/>
    </xf>
    <xf numFmtId="0" fontId="3" fillId="0" borderId="1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8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indent="12"/>
    </xf>
    <xf numFmtId="0" fontId="6" fillId="0" borderId="8" xfId="0" applyNumberFormat="1" applyFont="1" applyFill="1" applyBorder="1" applyAlignment="1" applyProtection="1">
      <alignment horizontal="left" vertical="center" indent="12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top"/>
    </xf>
    <xf numFmtId="49" fontId="7" fillId="0" borderId="6" xfId="0" applyNumberFormat="1" applyFont="1" applyFill="1" applyBorder="1" applyAlignment="1" applyProtection="1">
      <alignment horizontal="left" vertical="top"/>
    </xf>
    <xf numFmtId="49" fontId="7" fillId="0" borderId="3" xfId="0" applyNumberFormat="1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7"/>
  <sheetViews>
    <sheetView tabSelected="1" view="pageBreakPreview" topLeftCell="E1" zoomScaleNormal="100" zoomScaleSheetLayoutView="100" workbookViewId="0">
      <selection activeCell="I1" sqref="I1:L1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6" width="12" customWidth="1"/>
    <col min="7" max="7" width="12" hidden="1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5" ht="57" customHeight="1">
      <c r="I1" s="111" t="s">
        <v>113</v>
      </c>
      <c r="J1" s="111"/>
      <c r="K1" s="111"/>
      <c r="L1" s="111"/>
    </row>
    <row r="2" spans="1:15">
      <c r="A2" s="4"/>
      <c r="B2" s="80" t="s">
        <v>98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27" customHeight="1">
      <c r="A3" s="140" t="s">
        <v>0</v>
      </c>
      <c r="B3" s="142" t="s">
        <v>1</v>
      </c>
      <c r="C3" s="138" t="s">
        <v>8</v>
      </c>
      <c r="D3" s="144" t="s">
        <v>9</v>
      </c>
      <c r="E3" s="145"/>
      <c r="F3" s="138" t="s">
        <v>12</v>
      </c>
      <c r="G3" s="135" t="s">
        <v>13</v>
      </c>
      <c r="H3" s="136"/>
      <c r="I3" s="136"/>
      <c r="J3" s="136"/>
      <c r="K3" s="137"/>
      <c r="L3" s="124" t="s">
        <v>31</v>
      </c>
    </row>
    <row r="4" spans="1:15">
      <c r="A4" s="141"/>
      <c r="B4" s="143"/>
      <c r="C4" s="139"/>
      <c r="D4" s="6" t="s">
        <v>10</v>
      </c>
      <c r="E4" s="7" t="s">
        <v>11</v>
      </c>
      <c r="F4" s="139"/>
      <c r="G4" s="6" t="s">
        <v>14</v>
      </c>
      <c r="H4" s="6" t="s">
        <v>15</v>
      </c>
      <c r="I4" s="6" t="s">
        <v>16</v>
      </c>
      <c r="J4" s="6" t="s">
        <v>17</v>
      </c>
      <c r="K4" s="8">
        <v>2015</v>
      </c>
      <c r="L4" s="125"/>
    </row>
    <row r="5" spans="1:15" s="13" customFormat="1">
      <c r="A5" s="14"/>
      <c r="B5" s="126" t="s">
        <v>2</v>
      </c>
      <c r="C5" s="127"/>
      <c r="D5" s="127"/>
      <c r="E5" s="128"/>
      <c r="F5" s="15">
        <f>SUM(F6:F7)</f>
        <v>16234515</v>
      </c>
      <c r="G5" s="15">
        <f t="shared" ref="G5:L5" si="0">SUM(G6:G7)</f>
        <v>5621974</v>
      </c>
      <c r="H5" s="15">
        <f t="shared" si="0"/>
        <v>3419357</v>
      </c>
      <c r="I5" s="15">
        <f t="shared" si="0"/>
        <v>3137839</v>
      </c>
      <c r="J5" s="15">
        <f t="shared" si="0"/>
        <v>1913370</v>
      </c>
      <c r="K5" s="15">
        <f t="shared" si="0"/>
        <v>10456</v>
      </c>
      <c r="L5" s="15">
        <f t="shared" si="0"/>
        <v>5341707</v>
      </c>
    </row>
    <row r="6" spans="1:15">
      <c r="A6" s="5"/>
      <c r="B6" s="129" t="s">
        <v>3</v>
      </c>
      <c r="C6" s="130"/>
      <c r="D6" s="130"/>
      <c r="E6" s="131"/>
      <c r="F6" s="16">
        <f t="shared" ref="F6:L7" si="1">SUM(F9,F98,F214)</f>
        <v>3404500</v>
      </c>
      <c r="G6" s="16">
        <f t="shared" si="1"/>
        <v>781114</v>
      </c>
      <c r="H6" s="16">
        <f t="shared" si="1"/>
        <v>903505</v>
      </c>
      <c r="I6" s="16">
        <f t="shared" si="1"/>
        <v>779237</v>
      </c>
      <c r="J6" s="16">
        <f t="shared" si="1"/>
        <v>158066</v>
      </c>
      <c r="K6" s="16">
        <f t="shared" si="1"/>
        <v>0</v>
      </c>
      <c r="L6" s="16">
        <f t="shared" si="1"/>
        <v>742273</v>
      </c>
    </row>
    <row r="7" spans="1:15">
      <c r="A7" s="5"/>
      <c r="B7" s="129" t="s">
        <v>4</v>
      </c>
      <c r="C7" s="130"/>
      <c r="D7" s="130"/>
      <c r="E7" s="131"/>
      <c r="F7" s="16">
        <f t="shared" si="1"/>
        <v>12830015</v>
      </c>
      <c r="G7" s="16">
        <f t="shared" si="1"/>
        <v>4840860</v>
      </c>
      <c r="H7" s="16">
        <f t="shared" si="1"/>
        <v>2515852</v>
      </c>
      <c r="I7" s="16">
        <f t="shared" si="1"/>
        <v>2358602</v>
      </c>
      <c r="J7" s="16">
        <f t="shared" si="1"/>
        <v>1755304</v>
      </c>
      <c r="K7" s="16">
        <f t="shared" si="1"/>
        <v>10456</v>
      </c>
      <c r="L7" s="16">
        <f t="shared" si="1"/>
        <v>4599434</v>
      </c>
    </row>
    <row r="8" spans="1:15" s="13" customFormat="1">
      <c r="A8" s="14"/>
      <c r="B8" s="126" t="s">
        <v>5</v>
      </c>
      <c r="C8" s="127"/>
      <c r="D8" s="127"/>
      <c r="E8" s="128"/>
      <c r="F8" s="15">
        <f>SUM(F9:F10)</f>
        <v>13204759</v>
      </c>
      <c r="G8" s="15">
        <f t="shared" ref="G8:L8" si="2">SUM(G9:G10)</f>
        <v>4862821</v>
      </c>
      <c r="H8" s="15">
        <f t="shared" si="2"/>
        <v>2663625</v>
      </c>
      <c r="I8" s="15">
        <f t="shared" si="2"/>
        <v>2536188</v>
      </c>
      <c r="J8" s="15">
        <f t="shared" si="2"/>
        <v>1782728</v>
      </c>
      <c r="K8" s="15">
        <f t="shared" si="2"/>
        <v>10456</v>
      </c>
      <c r="L8" s="15">
        <f t="shared" si="2"/>
        <v>4899573</v>
      </c>
    </row>
    <row r="9" spans="1:15">
      <c r="A9" s="5"/>
      <c r="B9" s="129" t="s">
        <v>3</v>
      </c>
      <c r="C9" s="130"/>
      <c r="D9" s="130"/>
      <c r="E9" s="131"/>
      <c r="F9" s="16">
        <f t="shared" ref="F9:L10" si="3">SUM(F12,F51,F55)</f>
        <v>374744</v>
      </c>
      <c r="G9" s="16">
        <f t="shared" si="3"/>
        <v>21961</v>
      </c>
      <c r="H9" s="16">
        <f t="shared" si="3"/>
        <v>147773</v>
      </c>
      <c r="I9" s="16">
        <f t="shared" si="3"/>
        <v>177586</v>
      </c>
      <c r="J9" s="16">
        <f t="shared" si="3"/>
        <v>27424</v>
      </c>
      <c r="K9" s="16">
        <f t="shared" si="3"/>
        <v>0</v>
      </c>
      <c r="L9" s="16">
        <f t="shared" si="3"/>
        <v>300139</v>
      </c>
    </row>
    <row r="10" spans="1:15">
      <c r="A10" s="5"/>
      <c r="B10" s="129" t="s">
        <v>4</v>
      </c>
      <c r="C10" s="130"/>
      <c r="D10" s="130"/>
      <c r="E10" s="131"/>
      <c r="F10" s="16">
        <f t="shared" si="3"/>
        <v>12830015</v>
      </c>
      <c r="G10" s="16">
        <f t="shared" si="3"/>
        <v>4840860</v>
      </c>
      <c r="H10" s="16">
        <f t="shared" si="3"/>
        <v>2515852</v>
      </c>
      <c r="I10" s="16">
        <f t="shared" si="3"/>
        <v>2358602</v>
      </c>
      <c r="J10" s="16">
        <f t="shared" si="3"/>
        <v>1755304</v>
      </c>
      <c r="K10" s="16">
        <f t="shared" si="3"/>
        <v>10456</v>
      </c>
      <c r="L10" s="16">
        <f t="shared" si="3"/>
        <v>4599434</v>
      </c>
    </row>
    <row r="11" spans="1:15" s="13" customFormat="1" ht="25.5" customHeight="1">
      <c r="A11" s="14"/>
      <c r="B11" s="132" t="s">
        <v>6</v>
      </c>
      <c r="C11" s="133"/>
      <c r="D11" s="133"/>
      <c r="E11" s="134"/>
      <c r="F11" s="15">
        <f>SUM(F12:F13)</f>
        <v>9930441</v>
      </c>
      <c r="G11" s="15">
        <f t="shared" ref="G11:L11" si="4">SUM(G12:G13)</f>
        <v>4154538</v>
      </c>
      <c r="H11" s="15">
        <f t="shared" si="4"/>
        <v>1055300</v>
      </c>
      <c r="I11" s="15">
        <f t="shared" si="4"/>
        <v>2517941</v>
      </c>
      <c r="J11" s="15">
        <f t="shared" si="4"/>
        <v>1771666</v>
      </c>
      <c r="K11" s="15">
        <f t="shared" si="4"/>
        <v>0</v>
      </c>
      <c r="L11" s="15">
        <f t="shared" si="4"/>
        <v>4578343</v>
      </c>
    </row>
    <row r="12" spans="1:15">
      <c r="A12" s="5"/>
      <c r="B12" s="129" t="s">
        <v>3</v>
      </c>
      <c r="C12" s="130"/>
      <c r="D12" s="130"/>
      <c r="E12" s="131"/>
      <c r="F12" s="16">
        <f>SUM(F19,F25,F32,F35,F44,F47)</f>
        <v>298939</v>
      </c>
      <c r="G12" s="16">
        <f t="shared" ref="G12:L12" si="5">SUM(G19,G25,G32,G35,G44,G47)</f>
        <v>8800</v>
      </c>
      <c r="H12" s="16">
        <f t="shared" si="5"/>
        <v>91709</v>
      </c>
      <c r="I12" s="16">
        <f t="shared" si="5"/>
        <v>171006</v>
      </c>
      <c r="J12" s="16">
        <f t="shared" si="5"/>
        <v>27424</v>
      </c>
      <c r="K12" s="16">
        <f t="shared" si="5"/>
        <v>0</v>
      </c>
      <c r="L12" s="16">
        <f t="shared" si="5"/>
        <v>290139</v>
      </c>
      <c r="M12">
        <f>I18*75%</f>
        <v>1071000</v>
      </c>
    </row>
    <row r="13" spans="1:15">
      <c r="A13" s="5"/>
      <c r="B13" s="129" t="s">
        <v>4</v>
      </c>
      <c r="C13" s="130"/>
      <c r="D13" s="130"/>
      <c r="E13" s="131"/>
      <c r="F13" s="16">
        <f>SUM(F20,F26,F33,F36,F45,F48)</f>
        <v>9631502</v>
      </c>
      <c r="G13" s="16">
        <f t="shared" ref="G13:L13" si="6">SUM(G20,G26,G33,G36,G45,G48)</f>
        <v>4145738</v>
      </c>
      <c r="H13" s="16">
        <f t="shared" si="6"/>
        <v>963591</v>
      </c>
      <c r="I13" s="16">
        <f t="shared" si="6"/>
        <v>2346935</v>
      </c>
      <c r="J13" s="16">
        <f t="shared" si="6"/>
        <v>1744242</v>
      </c>
      <c r="K13" s="16">
        <f t="shared" si="6"/>
        <v>0</v>
      </c>
      <c r="L13" s="16">
        <f t="shared" si="6"/>
        <v>4288204</v>
      </c>
      <c r="M13">
        <f>25%*I18</f>
        <v>357000</v>
      </c>
      <c r="N13">
        <f>J18*25%</f>
        <v>436060.5</v>
      </c>
      <c r="O13">
        <f>H13*25%</f>
        <v>240897.75</v>
      </c>
    </row>
    <row r="14" spans="1:15" s="44" customFormat="1" hidden="1">
      <c r="A14" s="38"/>
      <c r="B14" s="39" t="s">
        <v>58</v>
      </c>
      <c r="C14" s="40"/>
      <c r="D14" s="41"/>
      <c r="E14" s="42"/>
      <c r="F14" s="43">
        <v>2116042</v>
      </c>
      <c r="G14" s="43">
        <v>1062881</v>
      </c>
      <c r="H14" s="43"/>
      <c r="I14" s="43"/>
      <c r="J14" s="43"/>
      <c r="K14" s="43"/>
      <c r="L14" s="43"/>
    </row>
    <row r="15" spans="1:15" s="44" customFormat="1" hidden="1">
      <c r="A15" s="38"/>
      <c r="B15" s="39" t="s">
        <v>59</v>
      </c>
      <c r="C15" s="40"/>
      <c r="D15" s="41"/>
      <c r="E15" s="42"/>
      <c r="F15" s="43">
        <v>390000</v>
      </c>
      <c r="G15" s="43">
        <v>390000</v>
      </c>
      <c r="H15" s="43"/>
      <c r="I15" s="43"/>
      <c r="J15" s="43"/>
      <c r="K15" s="43"/>
      <c r="L15" s="43">
        <v>390000</v>
      </c>
    </row>
    <row r="16" spans="1:15" s="44" customFormat="1" hidden="1">
      <c r="A16" s="38"/>
      <c r="B16" s="39" t="s">
        <v>88</v>
      </c>
      <c r="C16" s="40"/>
      <c r="D16" s="41"/>
      <c r="E16" s="42"/>
      <c r="F16" s="43">
        <v>0</v>
      </c>
      <c r="G16" s="43">
        <v>85</v>
      </c>
      <c r="H16" s="43">
        <v>0</v>
      </c>
      <c r="I16" s="43">
        <v>0</v>
      </c>
      <c r="J16" s="43">
        <v>0</v>
      </c>
      <c r="K16" s="43">
        <v>0</v>
      </c>
      <c r="L16" s="43">
        <v>85</v>
      </c>
      <c r="N16"/>
    </row>
    <row r="17" spans="1:15" s="44" customFormat="1" hidden="1">
      <c r="A17" s="38"/>
      <c r="B17" s="39" t="s">
        <v>89</v>
      </c>
      <c r="C17" s="40"/>
      <c r="D17" s="41"/>
      <c r="E17" s="42"/>
      <c r="F17" s="43">
        <v>30000</v>
      </c>
      <c r="G17" s="43">
        <v>30000</v>
      </c>
      <c r="H17" s="43">
        <v>0</v>
      </c>
      <c r="I17" s="43">
        <v>0</v>
      </c>
      <c r="J17" s="43">
        <v>0</v>
      </c>
      <c r="K17" s="43">
        <v>0</v>
      </c>
      <c r="L17" s="43">
        <v>30000</v>
      </c>
      <c r="N17"/>
    </row>
    <row r="18" spans="1:15" ht="25.5" customHeight="1">
      <c r="A18" s="8">
        <v>1</v>
      </c>
      <c r="B18" s="21" t="s">
        <v>22</v>
      </c>
      <c r="C18" s="22" t="s">
        <v>23</v>
      </c>
      <c r="D18" s="8">
        <v>2012</v>
      </c>
      <c r="E18" s="8">
        <v>2014</v>
      </c>
      <c r="F18" s="16">
        <f t="shared" ref="F18:L18" si="7">SUM(F19:F20)</f>
        <v>3325242</v>
      </c>
      <c r="G18" s="16">
        <f t="shared" si="7"/>
        <v>0</v>
      </c>
      <c r="H18" s="16">
        <f t="shared" si="7"/>
        <v>133000</v>
      </c>
      <c r="I18" s="16">
        <f t="shared" si="7"/>
        <v>1428000</v>
      </c>
      <c r="J18" s="16">
        <f t="shared" si="7"/>
        <v>1744242</v>
      </c>
      <c r="K18" s="16">
        <f t="shared" si="7"/>
        <v>0</v>
      </c>
      <c r="L18" s="16">
        <f t="shared" si="7"/>
        <v>3305242</v>
      </c>
      <c r="N18" t="str">
        <f>IF(F18&gt;=SUM(G18:K18),"OK.","Błąd")</f>
        <v>OK.</v>
      </c>
      <c r="O18" s="13" t="str">
        <f>IF(L18&lt;=SUM(H18:K18),"OK.","Błąd")</f>
        <v>OK.</v>
      </c>
    </row>
    <row r="19" spans="1:15">
      <c r="A19" s="5"/>
      <c r="B19" s="129" t="s">
        <v>3</v>
      </c>
      <c r="C19" s="130"/>
      <c r="D19" s="130"/>
      <c r="E19" s="131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N19" t="str">
        <f>IF(F19&gt;=SUM(G19:K19),"OK.","Błąd")</f>
        <v>OK.</v>
      </c>
      <c r="O19" s="13" t="str">
        <f t="shared" ref="O19:O107" si="8">IF(L19&lt;=SUM(H19:K19),"OK.","Błąd")</f>
        <v>OK.</v>
      </c>
    </row>
    <row r="20" spans="1:15">
      <c r="A20" s="5"/>
      <c r="B20" s="129" t="s">
        <v>4</v>
      </c>
      <c r="C20" s="130"/>
      <c r="D20" s="130"/>
      <c r="E20" s="131"/>
      <c r="F20" s="16">
        <v>3325242</v>
      </c>
      <c r="G20" s="81"/>
      <c r="H20" s="4">
        <v>133000</v>
      </c>
      <c r="I20" s="16">
        <v>1428000</v>
      </c>
      <c r="J20" s="16">
        <v>1744242</v>
      </c>
      <c r="K20" s="16">
        <v>0</v>
      </c>
      <c r="L20" s="16">
        <v>3305242</v>
      </c>
      <c r="N20" t="str">
        <f>IF(F20&gt;=SUM(H20:K20),"OK.","Błąd")</f>
        <v>OK.</v>
      </c>
      <c r="O20" s="13" t="str">
        <f t="shared" si="8"/>
        <v>OK.</v>
      </c>
    </row>
    <row r="21" spans="1:15" s="44" customFormat="1" hidden="1">
      <c r="A21" s="38"/>
      <c r="B21" s="39" t="s">
        <v>58</v>
      </c>
      <c r="C21" s="40"/>
      <c r="D21" s="41"/>
      <c r="E21" s="42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N21" t="str">
        <f>IF(F21&gt;=SUM(G21:K21),"OK.","Błąd")</f>
        <v>OK.</v>
      </c>
      <c r="O21" s="13" t="str">
        <f t="shared" si="8"/>
        <v>OK.</v>
      </c>
    </row>
    <row r="22" spans="1:15" s="44" customFormat="1" hidden="1">
      <c r="A22" s="38"/>
      <c r="B22" s="39" t="s">
        <v>59</v>
      </c>
      <c r="C22" s="40"/>
      <c r="D22" s="41"/>
      <c r="E22" s="42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N22"/>
      <c r="O22" s="13" t="str">
        <f t="shared" si="8"/>
        <v>OK.</v>
      </c>
    </row>
    <row r="23" spans="1:15" s="44" customFormat="1" hidden="1">
      <c r="A23" s="38"/>
      <c r="B23" s="39" t="s">
        <v>88</v>
      </c>
      <c r="C23" s="40"/>
      <c r="D23" s="41"/>
      <c r="E23" s="42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N23"/>
      <c r="O23" s="13" t="str">
        <f t="shared" si="8"/>
        <v>OK.</v>
      </c>
    </row>
    <row r="24" spans="1:15" ht="25.5">
      <c r="A24" s="17">
        <v>2</v>
      </c>
      <c r="B24" s="18" t="s">
        <v>90</v>
      </c>
      <c r="C24" s="19" t="s">
        <v>23</v>
      </c>
      <c r="D24" s="17">
        <v>2011</v>
      </c>
      <c r="E24" s="17">
        <v>2012</v>
      </c>
      <c r="F24" s="20">
        <f>SUM(F25:F26)</f>
        <v>93009</v>
      </c>
      <c r="G24" s="20">
        <f t="shared" ref="G24:L24" si="9">SUM(G25:G26)</f>
        <v>8800</v>
      </c>
      <c r="H24" s="20">
        <f t="shared" si="9"/>
        <v>84209</v>
      </c>
      <c r="I24" s="20">
        <f t="shared" si="9"/>
        <v>0</v>
      </c>
      <c r="J24" s="20">
        <f t="shared" si="9"/>
        <v>0</v>
      </c>
      <c r="K24" s="20">
        <f t="shared" si="9"/>
        <v>0</v>
      </c>
      <c r="L24" s="20">
        <f t="shared" si="9"/>
        <v>84209</v>
      </c>
      <c r="M24" t="s">
        <v>56</v>
      </c>
      <c r="N24" t="str">
        <f>IF(F24&gt;=SUM(G24:K24),"OK.","Błąd")</f>
        <v>OK.</v>
      </c>
      <c r="O24" s="13" t="str">
        <f t="shared" si="8"/>
        <v>OK.</v>
      </c>
    </row>
    <row r="25" spans="1:15">
      <c r="A25" s="5"/>
      <c r="B25" s="129" t="s">
        <v>3</v>
      </c>
      <c r="C25" s="130"/>
      <c r="D25" s="130"/>
      <c r="E25" s="131"/>
      <c r="F25" s="16">
        <f>SUM(F27:F30)</f>
        <v>93009</v>
      </c>
      <c r="G25" s="16">
        <f t="shared" ref="G25:L25" si="10">SUM(G27:G30)</f>
        <v>8800</v>
      </c>
      <c r="H25" s="16">
        <f t="shared" si="10"/>
        <v>84209</v>
      </c>
      <c r="I25" s="16">
        <f t="shared" si="10"/>
        <v>0</v>
      </c>
      <c r="J25" s="16">
        <f t="shared" si="10"/>
        <v>0</v>
      </c>
      <c r="K25" s="16">
        <f t="shared" si="10"/>
        <v>0</v>
      </c>
      <c r="L25" s="16">
        <f t="shared" si="10"/>
        <v>84209</v>
      </c>
      <c r="O25" s="13" t="str">
        <f t="shared" si="8"/>
        <v>OK.</v>
      </c>
    </row>
    <row r="26" spans="1:15">
      <c r="A26" s="5"/>
      <c r="B26" s="129" t="s">
        <v>4</v>
      </c>
      <c r="C26" s="130"/>
      <c r="D26" s="130"/>
      <c r="E26" s="131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O26" s="13" t="str">
        <f t="shared" si="8"/>
        <v>OK.</v>
      </c>
    </row>
    <row r="27" spans="1:15" s="44" customFormat="1" hidden="1">
      <c r="A27" s="38"/>
      <c r="B27" s="39" t="s">
        <v>58</v>
      </c>
      <c r="C27" s="40"/>
      <c r="D27" s="41"/>
      <c r="E27" s="42"/>
      <c r="F27" s="43">
        <v>0</v>
      </c>
      <c r="G27" s="43">
        <v>0</v>
      </c>
      <c r="H27" s="43"/>
      <c r="I27" s="43"/>
      <c r="J27" s="43"/>
      <c r="K27" s="43"/>
      <c r="L27" s="43"/>
      <c r="O27" s="13" t="str">
        <f t="shared" si="8"/>
        <v>OK.</v>
      </c>
    </row>
    <row r="28" spans="1:15" s="44" customFormat="1" hidden="1">
      <c r="A28" s="38"/>
      <c r="B28" s="39" t="s">
        <v>59</v>
      </c>
      <c r="C28" s="40"/>
      <c r="D28" s="41"/>
      <c r="E28" s="42"/>
      <c r="F28" s="43">
        <v>0</v>
      </c>
      <c r="G28" s="43">
        <v>0</v>
      </c>
      <c r="H28" s="43"/>
      <c r="I28" s="43"/>
      <c r="J28" s="43"/>
      <c r="K28" s="43"/>
      <c r="L28" s="43">
        <v>0</v>
      </c>
      <c r="O28" s="13" t="str">
        <f t="shared" si="8"/>
        <v>OK.</v>
      </c>
    </row>
    <row r="29" spans="1:15" s="44" customFormat="1" hidden="1">
      <c r="A29" s="38"/>
      <c r="B29" s="39" t="s">
        <v>88</v>
      </c>
      <c r="C29" s="40"/>
      <c r="D29" s="41"/>
      <c r="E29" s="4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N29"/>
      <c r="O29" s="13" t="str">
        <f t="shared" si="8"/>
        <v>OK.</v>
      </c>
    </row>
    <row r="30" spans="1:15" s="44" customFormat="1" hidden="1">
      <c r="A30" s="38"/>
      <c r="B30" s="39" t="s">
        <v>89</v>
      </c>
      <c r="C30" s="40"/>
      <c r="D30" s="41"/>
      <c r="E30" s="42"/>
      <c r="F30" s="43">
        <f>SUM(G30:K30)</f>
        <v>93009</v>
      </c>
      <c r="G30" s="43">
        <v>8800</v>
      </c>
      <c r="H30" s="43">
        <v>84209</v>
      </c>
      <c r="I30" s="43">
        <v>0</v>
      </c>
      <c r="J30" s="43">
        <v>0</v>
      </c>
      <c r="K30" s="43">
        <v>0</v>
      </c>
      <c r="L30" s="43">
        <v>84209</v>
      </c>
      <c r="N30"/>
      <c r="O30" s="13" t="str">
        <f t="shared" si="8"/>
        <v>OK.</v>
      </c>
    </row>
    <row r="31" spans="1:15">
      <c r="A31" s="17">
        <v>3</v>
      </c>
      <c r="B31" s="18" t="s">
        <v>99</v>
      </c>
      <c r="C31" s="19" t="s">
        <v>23</v>
      </c>
      <c r="D31" s="17">
        <v>2007</v>
      </c>
      <c r="E31" s="17">
        <v>2012</v>
      </c>
      <c r="F31" s="20">
        <f>SUM(F32:F33)</f>
        <v>250522</v>
      </c>
      <c r="G31" s="20">
        <f t="shared" ref="G31:L31" si="11">SUM(G32:G33)</f>
        <v>0</v>
      </c>
      <c r="H31" s="20">
        <f t="shared" si="11"/>
        <v>7500</v>
      </c>
      <c r="I31" s="20">
        <f t="shared" si="11"/>
        <v>0</v>
      </c>
      <c r="J31" s="20">
        <f t="shared" si="11"/>
        <v>0</v>
      </c>
      <c r="K31" s="20">
        <f t="shared" si="11"/>
        <v>0</v>
      </c>
      <c r="L31" s="20">
        <f t="shared" si="11"/>
        <v>7500</v>
      </c>
      <c r="M31" t="s">
        <v>56</v>
      </c>
      <c r="N31" t="str">
        <f>IF(F31&gt;=SUM(G31:K31),"OK.","Błąd")</f>
        <v>OK.</v>
      </c>
      <c r="O31" s="13" t="str">
        <f t="shared" si="8"/>
        <v>OK.</v>
      </c>
    </row>
    <row r="32" spans="1:15">
      <c r="A32" s="5"/>
      <c r="B32" s="129" t="s">
        <v>3</v>
      </c>
      <c r="C32" s="130"/>
      <c r="D32" s="130"/>
      <c r="E32" s="131"/>
      <c r="F32" s="16">
        <v>7500</v>
      </c>
      <c r="G32" s="16">
        <f>SUM(G49:G52)</f>
        <v>0</v>
      </c>
      <c r="H32" s="16">
        <v>7500</v>
      </c>
      <c r="I32" s="16">
        <f>SUM(I49:I52)</f>
        <v>0</v>
      </c>
      <c r="J32" s="16">
        <f>SUM(J49:J52)</f>
        <v>0</v>
      </c>
      <c r="K32" s="16">
        <f>SUM(K49:K52)</f>
        <v>0</v>
      </c>
      <c r="L32" s="16">
        <v>7500</v>
      </c>
      <c r="O32" s="13" t="str">
        <f t="shared" si="8"/>
        <v>OK.</v>
      </c>
    </row>
    <row r="33" spans="1:15">
      <c r="A33" s="5"/>
      <c r="B33" s="129" t="s">
        <v>4</v>
      </c>
      <c r="C33" s="130"/>
      <c r="D33" s="130"/>
      <c r="E33" s="131"/>
      <c r="F33" s="16">
        <v>243022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O33" s="13" t="str">
        <f t="shared" si="8"/>
        <v>OK.</v>
      </c>
    </row>
    <row r="34" spans="1:15" ht="25.5" customHeight="1">
      <c r="A34" s="17">
        <v>4</v>
      </c>
      <c r="B34" s="18" t="s">
        <v>24</v>
      </c>
      <c r="C34" s="17" t="s">
        <v>23</v>
      </c>
      <c r="D34" s="17">
        <v>2010</v>
      </c>
      <c r="E34" s="17">
        <v>2012</v>
      </c>
      <c r="F34" s="20">
        <f t="shared" ref="F34:L34" si="12">SUM(F35:F36)</f>
        <v>5067087</v>
      </c>
      <c r="G34" s="20">
        <f t="shared" si="12"/>
        <v>4145738</v>
      </c>
      <c r="H34" s="20">
        <f t="shared" si="12"/>
        <v>830591</v>
      </c>
      <c r="I34" s="20">
        <f t="shared" si="12"/>
        <v>0</v>
      </c>
      <c r="J34" s="20">
        <f t="shared" si="12"/>
        <v>0</v>
      </c>
      <c r="K34" s="20">
        <f t="shared" si="12"/>
        <v>0</v>
      </c>
      <c r="L34" s="20">
        <f t="shared" si="12"/>
        <v>64027</v>
      </c>
      <c r="N34" t="str">
        <f>IF(F34&gt;=SUM(G34:K34),"OK.","Błąd")</f>
        <v>OK.</v>
      </c>
      <c r="O34" t="str">
        <f t="shared" ref="O34:O39" si="13">IF(L34&lt;=SUM(G34:K34),"OK.","Błąd")</f>
        <v>OK.</v>
      </c>
    </row>
    <row r="35" spans="1:15">
      <c r="A35" s="5"/>
      <c r="B35" s="129" t="s">
        <v>3</v>
      </c>
      <c r="C35" s="130"/>
      <c r="D35" s="130"/>
      <c r="E35" s="131"/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N35" t="str">
        <f>IF(F35&gt;=SUM(G35:K35),"OK.","Błąd")</f>
        <v>OK.</v>
      </c>
      <c r="O35" t="str">
        <f t="shared" si="13"/>
        <v>OK.</v>
      </c>
    </row>
    <row r="36" spans="1:15">
      <c r="A36" s="5"/>
      <c r="B36" s="146" t="s">
        <v>57</v>
      </c>
      <c r="C36" s="147"/>
      <c r="D36" s="147"/>
      <c r="E36" s="148"/>
      <c r="F36" s="16">
        <f>SUM(F37:F42)</f>
        <v>5067087</v>
      </c>
      <c r="G36" s="16">
        <f t="shared" ref="G36:L36" si="14">SUM(G37:G42)</f>
        <v>4145738</v>
      </c>
      <c r="H36" s="16">
        <f t="shared" si="14"/>
        <v>830591</v>
      </c>
      <c r="I36" s="16">
        <f t="shared" si="14"/>
        <v>0</v>
      </c>
      <c r="J36" s="16">
        <f t="shared" si="14"/>
        <v>0</v>
      </c>
      <c r="K36" s="16">
        <f t="shared" si="14"/>
        <v>0</v>
      </c>
      <c r="L36" s="16">
        <f t="shared" si="14"/>
        <v>64027</v>
      </c>
      <c r="N36" t="str">
        <f>IF(F36&gt;=SUM(G36:K36),"OK.","Błąd")</f>
        <v>OK.</v>
      </c>
      <c r="O36" t="str">
        <f t="shared" si="13"/>
        <v>OK.</v>
      </c>
    </row>
    <row r="37" spans="1:15" s="44" customFormat="1" hidden="1">
      <c r="A37" s="38"/>
      <c r="B37" s="39" t="s">
        <v>58</v>
      </c>
      <c r="C37" s="40"/>
      <c r="D37" s="41"/>
      <c r="E37" s="42"/>
      <c r="F37" s="43">
        <v>5001426</v>
      </c>
      <c r="G37" s="43">
        <v>2354000</v>
      </c>
      <c r="H37" s="43"/>
      <c r="I37" s="43"/>
      <c r="J37" s="43"/>
      <c r="K37" s="43"/>
      <c r="L37" s="43">
        <v>0</v>
      </c>
      <c r="N37" t="str">
        <f>IF(F37&gt;=SUM(G37:K37),"OK.","Błąd")</f>
        <v>OK.</v>
      </c>
      <c r="O37" t="str">
        <f t="shared" si="13"/>
        <v>OK.</v>
      </c>
    </row>
    <row r="38" spans="1:15" s="44" customFormat="1" hidden="1">
      <c r="A38" s="38"/>
      <c r="B38" s="39" t="s">
        <v>59</v>
      </c>
      <c r="C38" s="40"/>
      <c r="D38" s="41"/>
      <c r="E38" s="42"/>
      <c r="F38" s="43"/>
      <c r="G38" s="43">
        <v>2585000</v>
      </c>
      <c r="H38" s="43"/>
      <c r="I38" s="43"/>
      <c r="J38" s="43"/>
      <c r="K38" s="43"/>
      <c r="L38" s="43"/>
      <c r="N38"/>
      <c r="O38" t="str">
        <f t="shared" si="13"/>
        <v>OK.</v>
      </c>
    </row>
    <row r="39" spans="1:15" s="44" customFormat="1" hidden="1">
      <c r="A39" s="38"/>
      <c r="B39" s="39" t="s">
        <v>88</v>
      </c>
      <c r="C39" s="40"/>
      <c r="D39" s="41"/>
      <c r="E39" s="42"/>
      <c r="F39" s="43">
        <v>0</v>
      </c>
      <c r="G39" s="43">
        <v>-10385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N39"/>
      <c r="O39" t="str">
        <f t="shared" si="13"/>
        <v>Błąd</v>
      </c>
    </row>
    <row r="40" spans="1:15" s="44" customFormat="1" hidden="1">
      <c r="A40" s="38"/>
      <c r="B40" s="39" t="s">
        <v>101</v>
      </c>
      <c r="C40" s="40"/>
      <c r="D40" s="41"/>
      <c r="E40" s="42"/>
      <c r="F40" s="43">
        <f>SUM(G40:K40)</f>
        <v>0</v>
      </c>
      <c r="G40" s="43">
        <v>-766564</v>
      </c>
      <c r="H40" s="43">
        <v>766564</v>
      </c>
      <c r="I40" s="43">
        <v>0</v>
      </c>
      <c r="J40" s="43">
        <v>0</v>
      </c>
      <c r="K40" s="43">
        <v>0</v>
      </c>
      <c r="L40" s="43">
        <v>0</v>
      </c>
      <c r="N40"/>
      <c r="O40" t="str">
        <f>IF(L40&lt;=SUM(G40:K40),"OK.","Błąd")</f>
        <v>OK.</v>
      </c>
    </row>
    <row r="41" spans="1:15" s="44" customFormat="1" hidden="1">
      <c r="A41" s="38"/>
      <c r="B41" s="39" t="s">
        <v>106</v>
      </c>
      <c r="C41" s="40"/>
      <c r="D41" s="41"/>
      <c r="E41" s="42"/>
      <c r="F41" s="43">
        <f>SUM(G41:K41)</f>
        <v>52634</v>
      </c>
      <c r="G41" s="43">
        <v>1634</v>
      </c>
      <c r="H41" s="43">
        <v>51000</v>
      </c>
      <c r="I41" s="43">
        <v>0</v>
      </c>
      <c r="J41" s="43">
        <v>0</v>
      </c>
      <c r="K41" s="43">
        <v>0</v>
      </c>
      <c r="L41" s="43">
        <v>51000</v>
      </c>
      <c r="N41"/>
      <c r="O41" t="str">
        <f>IF(L41&lt;=SUM(G41:K41),"OK.","Błąd")</f>
        <v>OK.</v>
      </c>
    </row>
    <row r="42" spans="1:15" s="44" customFormat="1" hidden="1">
      <c r="A42" s="38"/>
      <c r="B42" s="39" t="s">
        <v>105</v>
      </c>
      <c r="C42" s="40"/>
      <c r="D42" s="41"/>
      <c r="E42" s="42"/>
      <c r="F42" s="43">
        <v>13027</v>
      </c>
      <c r="G42" s="43">
        <v>-17947</v>
      </c>
      <c r="H42" s="43">
        <v>13027</v>
      </c>
      <c r="I42" s="43">
        <v>0</v>
      </c>
      <c r="J42" s="43">
        <v>0</v>
      </c>
      <c r="K42" s="43">
        <v>0</v>
      </c>
      <c r="L42" s="43">
        <v>13027</v>
      </c>
      <c r="N42"/>
      <c r="O42" s="13" t="str">
        <f t="shared" ref="O42" si="15">IF(L42&lt;=SUM(H42:K42),"OK.","Błąd")</f>
        <v>OK.</v>
      </c>
    </row>
    <row r="43" spans="1:15" ht="38.25">
      <c r="A43" s="17">
        <v>5</v>
      </c>
      <c r="B43" s="18" t="s">
        <v>109</v>
      </c>
      <c r="C43" s="19" t="s">
        <v>23</v>
      </c>
      <c r="D43" s="17">
        <v>2011</v>
      </c>
      <c r="E43" s="17">
        <v>2012</v>
      </c>
      <c r="F43" s="20">
        <f>SUM(F44:F45)</f>
        <v>996151</v>
      </c>
      <c r="G43" s="20">
        <f t="shared" ref="G43:L43" si="16">SUM(G44:G45)</f>
        <v>0</v>
      </c>
      <c r="H43" s="20">
        <f t="shared" si="16"/>
        <v>0</v>
      </c>
      <c r="I43" s="20">
        <f t="shared" si="16"/>
        <v>918935</v>
      </c>
      <c r="J43" s="20">
        <f t="shared" si="16"/>
        <v>0</v>
      </c>
      <c r="K43" s="20">
        <f t="shared" si="16"/>
        <v>0</v>
      </c>
      <c r="L43" s="20">
        <f t="shared" si="16"/>
        <v>918935</v>
      </c>
      <c r="M43" t="s">
        <v>56</v>
      </c>
      <c r="N43" t="str">
        <f>IF(F43&gt;=SUM(G43:K43),"OK.","Błąd")</f>
        <v>OK.</v>
      </c>
      <c r="O43" s="13" t="str">
        <f t="shared" ref="O43:O45" si="17">IF(L43&lt;=SUM(H43:K43),"OK.","Błąd")</f>
        <v>OK.</v>
      </c>
    </row>
    <row r="44" spans="1:15">
      <c r="A44" s="5"/>
      <c r="B44" s="129" t="s">
        <v>3</v>
      </c>
      <c r="C44" s="130"/>
      <c r="D44" s="130"/>
      <c r="E44" s="131"/>
      <c r="F44" s="16">
        <f>SUM(F49:F52)</f>
        <v>0</v>
      </c>
      <c r="G44" s="16">
        <f t="shared" ref="G44:L44" si="18">SUM(G49:G52)</f>
        <v>0</v>
      </c>
      <c r="H44" s="16">
        <f t="shared" si="18"/>
        <v>0</v>
      </c>
      <c r="I44" s="16">
        <f t="shared" si="18"/>
        <v>0</v>
      </c>
      <c r="J44" s="16">
        <f t="shared" si="18"/>
        <v>0</v>
      </c>
      <c r="K44" s="16">
        <f t="shared" si="18"/>
        <v>0</v>
      </c>
      <c r="L44" s="16">
        <f t="shared" si="18"/>
        <v>0</v>
      </c>
      <c r="O44" s="13" t="str">
        <f t="shared" si="17"/>
        <v>OK.</v>
      </c>
    </row>
    <row r="45" spans="1:15">
      <c r="A45" s="5"/>
      <c r="B45" s="129" t="s">
        <v>4</v>
      </c>
      <c r="C45" s="130"/>
      <c r="D45" s="130"/>
      <c r="E45" s="131"/>
      <c r="F45" s="16">
        <f>846151+150000</f>
        <v>996151</v>
      </c>
      <c r="G45" s="16">
        <v>0</v>
      </c>
      <c r="H45" s="16">
        <v>0</v>
      </c>
      <c r="I45" s="16">
        <v>918935</v>
      </c>
      <c r="J45" s="16">
        <v>0</v>
      </c>
      <c r="K45" s="16">
        <v>0</v>
      </c>
      <c r="L45" s="16">
        <v>918935</v>
      </c>
      <c r="O45" s="13" t="str">
        <f t="shared" si="17"/>
        <v>OK.</v>
      </c>
    </row>
    <row r="46" spans="1:15" ht="25.5" customHeight="1">
      <c r="A46" s="17">
        <v>6</v>
      </c>
      <c r="B46" s="18" t="s">
        <v>110</v>
      </c>
      <c r="C46" s="109" t="s">
        <v>111</v>
      </c>
      <c r="D46" s="17">
        <v>2012</v>
      </c>
      <c r="E46" s="17">
        <v>2014</v>
      </c>
      <c r="F46" s="20">
        <f>SUM(F47:F48)</f>
        <v>198430</v>
      </c>
      <c r="G46" s="20">
        <f t="shared" ref="G46:L46" si="19">SUM(G47:G48)</f>
        <v>0</v>
      </c>
      <c r="H46" s="20">
        <f t="shared" si="19"/>
        <v>0</v>
      </c>
      <c r="I46" s="20">
        <f t="shared" si="19"/>
        <v>171006</v>
      </c>
      <c r="J46" s="20">
        <f t="shared" si="19"/>
        <v>27424</v>
      </c>
      <c r="K46" s="20">
        <f t="shared" si="19"/>
        <v>0</v>
      </c>
      <c r="L46" s="20">
        <f t="shared" si="19"/>
        <v>198430</v>
      </c>
      <c r="M46" t="s">
        <v>56</v>
      </c>
      <c r="N46" t="str">
        <f t="shared" ref="N46:N48" si="20">IF(F46&gt;=SUM(G46:K46),"OK.","Błąd")</f>
        <v>OK.</v>
      </c>
      <c r="O46" s="13" t="str">
        <f t="shared" ref="O46:O48" si="21">IF(L46&lt;=SUM(H46:K46),"OK.","Błąd")</f>
        <v>OK.</v>
      </c>
    </row>
    <row r="47" spans="1:15">
      <c r="A47" s="5"/>
      <c r="B47" s="129" t="s">
        <v>3</v>
      </c>
      <c r="C47" s="130"/>
      <c r="D47" s="130"/>
      <c r="E47" s="131"/>
      <c r="F47" s="16">
        <v>198430</v>
      </c>
      <c r="G47" s="16"/>
      <c r="H47" s="16">
        <v>0</v>
      </c>
      <c r="I47" s="16">
        <v>171006</v>
      </c>
      <c r="J47" s="16">
        <v>27424</v>
      </c>
      <c r="K47" s="16">
        <v>0</v>
      </c>
      <c r="L47" s="16">
        <v>198430</v>
      </c>
      <c r="N47" t="str">
        <f t="shared" si="20"/>
        <v>OK.</v>
      </c>
      <c r="O47" s="13" t="str">
        <f t="shared" si="21"/>
        <v>OK.</v>
      </c>
    </row>
    <row r="48" spans="1:15">
      <c r="A48" s="5"/>
      <c r="B48" s="129" t="s">
        <v>4</v>
      </c>
      <c r="C48" s="130"/>
      <c r="D48" s="130"/>
      <c r="E48" s="131"/>
      <c r="F48" s="16"/>
      <c r="G48" s="16"/>
      <c r="H48" s="16"/>
      <c r="I48" s="16"/>
      <c r="J48" s="16"/>
      <c r="K48" s="16"/>
      <c r="L48" s="16"/>
      <c r="N48" t="str">
        <f t="shared" si="20"/>
        <v>OK.</v>
      </c>
      <c r="O48" s="13" t="str">
        <f t="shared" si="21"/>
        <v>OK.</v>
      </c>
    </row>
    <row r="49" spans="1:15">
      <c r="A49" s="1"/>
      <c r="B49" s="2"/>
      <c r="C49" s="37"/>
      <c r="D49" s="34"/>
      <c r="E49" s="34"/>
      <c r="F49" s="34"/>
      <c r="G49" s="34"/>
      <c r="H49" s="34"/>
      <c r="I49" s="34"/>
      <c r="J49" s="34"/>
      <c r="K49" s="34"/>
      <c r="L49" s="3"/>
      <c r="N49" t="str">
        <f t="shared" ref="N49:N60" si="22">IF(F49&gt;=SUM(G49:K49),"OK.","Błąd")</f>
        <v>OK.</v>
      </c>
      <c r="O49" s="13" t="str">
        <f t="shared" si="8"/>
        <v>OK.</v>
      </c>
    </row>
    <row r="50" spans="1:15" s="10" customFormat="1" ht="12.75" customHeight="1">
      <c r="A50" s="23"/>
      <c r="B50" s="121" t="s">
        <v>7</v>
      </c>
      <c r="C50" s="122"/>
      <c r="D50" s="122"/>
      <c r="E50" s="123"/>
      <c r="F50" s="24">
        <f>SUM(F51:F52)</f>
        <v>0</v>
      </c>
      <c r="G50" s="24">
        <f t="shared" ref="G50:L50" si="23">SUM(G51:G52)</f>
        <v>0</v>
      </c>
      <c r="H50" s="24">
        <f t="shared" si="23"/>
        <v>0</v>
      </c>
      <c r="I50" s="24">
        <f t="shared" si="23"/>
        <v>0</v>
      </c>
      <c r="J50" s="24">
        <f t="shared" si="23"/>
        <v>0</v>
      </c>
      <c r="K50" s="24">
        <f t="shared" si="23"/>
        <v>0</v>
      </c>
      <c r="L50" s="24">
        <f t="shared" si="23"/>
        <v>0</v>
      </c>
      <c r="N50" t="str">
        <f t="shared" si="22"/>
        <v>OK.</v>
      </c>
      <c r="O50" s="13" t="str">
        <f t="shared" si="8"/>
        <v>OK.</v>
      </c>
    </row>
    <row r="51" spans="1:15">
      <c r="A51" s="1"/>
      <c r="B51" s="112" t="s">
        <v>3</v>
      </c>
      <c r="C51" s="113"/>
      <c r="D51" s="113"/>
      <c r="E51" s="114"/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N51" t="str">
        <f t="shared" si="22"/>
        <v>OK.</v>
      </c>
      <c r="O51" s="13" t="str">
        <f t="shared" si="8"/>
        <v>OK.</v>
      </c>
    </row>
    <row r="52" spans="1:15">
      <c r="A52" s="1"/>
      <c r="B52" s="112" t="s">
        <v>4</v>
      </c>
      <c r="C52" s="113"/>
      <c r="D52" s="113"/>
      <c r="E52" s="114"/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N52" t="str">
        <f t="shared" si="22"/>
        <v>OK.</v>
      </c>
      <c r="O52" s="13" t="str">
        <f t="shared" si="8"/>
        <v>OK.</v>
      </c>
    </row>
    <row r="53" spans="1:15">
      <c r="A53" s="1"/>
      <c r="B53" s="2"/>
      <c r="C53" s="34"/>
      <c r="D53" s="34"/>
      <c r="E53" s="34"/>
      <c r="F53" s="34"/>
      <c r="G53" s="34"/>
      <c r="H53" s="34"/>
      <c r="I53" s="34"/>
      <c r="J53" s="34"/>
      <c r="K53" s="34"/>
      <c r="L53" s="3"/>
      <c r="N53" t="str">
        <f t="shared" si="22"/>
        <v>OK.</v>
      </c>
      <c r="O53" s="13" t="str">
        <f t="shared" si="8"/>
        <v>OK.</v>
      </c>
    </row>
    <row r="54" spans="1:15" s="13" customFormat="1">
      <c r="A54" s="23"/>
      <c r="B54" s="118" t="s">
        <v>18</v>
      </c>
      <c r="C54" s="119"/>
      <c r="D54" s="119"/>
      <c r="E54" s="120"/>
      <c r="F54" s="26">
        <f>SUM(F55:F56)</f>
        <v>3274318</v>
      </c>
      <c r="G54" s="26">
        <f t="shared" ref="G54:L54" si="24">SUM(G55:G56)</f>
        <v>708283</v>
      </c>
      <c r="H54" s="26">
        <f t="shared" si="24"/>
        <v>1608325</v>
      </c>
      <c r="I54" s="26">
        <f t="shared" si="24"/>
        <v>18247</v>
      </c>
      <c r="J54" s="26">
        <f t="shared" si="24"/>
        <v>11062</v>
      </c>
      <c r="K54" s="26">
        <f t="shared" si="24"/>
        <v>10456</v>
      </c>
      <c r="L54" s="26">
        <f t="shared" si="24"/>
        <v>321230</v>
      </c>
      <c r="N54" t="str">
        <f t="shared" si="22"/>
        <v>OK.</v>
      </c>
      <c r="O54" s="13" t="str">
        <f t="shared" si="8"/>
        <v>OK.</v>
      </c>
    </row>
    <row r="55" spans="1:15">
      <c r="A55" s="27"/>
      <c r="B55" s="112" t="s">
        <v>3</v>
      </c>
      <c r="C55" s="113"/>
      <c r="D55" s="113"/>
      <c r="E55" s="114"/>
      <c r="F55" s="28">
        <f>SUM(F58,F65,F74,F79,F82,F88,F91,F94)</f>
        <v>75805</v>
      </c>
      <c r="G55" s="28">
        <f t="shared" ref="G55:L55" si="25">SUM(G58,G65,G74,G79,G82,G88,G91,G94)</f>
        <v>13161</v>
      </c>
      <c r="H55" s="28">
        <f t="shared" si="25"/>
        <v>56064</v>
      </c>
      <c r="I55" s="28">
        <f t="shared" si="25"/>
        <v>6580</v>
      </c>
      <c r="J55" s="28">
        <f t="shared" si="25"/>
        <v>0</v>
      </c>
      <c r="K55" s="28">
        <f t="shared" si="25"/>
        <v>0</v>
      </c>
      <c r="L55" s="28">
        <f t="shared" si="25"/>
        <v>10000</v>
      </c>
      <c r="N55" t="str">
        <f t="shared" si="22"/>
        <v>OK.</v>
      </c>
      <c r="O55" s="13" t="str">
        <f t="shared" si="8"/>
        <v>OK.</v>
      </c>
    </row>
    <row r="56" spans="1:15">
      <c r="A56" s="27"/>
      <c r="B56" s="112" t="s">
        <v>4</v>
      </c>
      <c r="C56" s="113"/>
      <c r="D56" s="113"/>
      <c r="E56" s="114"/>
      <c r="F56" s="28">
        <f>SUM(F59,F66,F75,F80,F83,F89,F92,F95)</f>
        <v>3198513</v>
      </c>
      <c r="G56" s="28">
        <f t="shared" ref="G56:L56" si="26">SUM(G59,G66,G75,G80,G83,G89,G92,G95)</f>
        <v>695122</v>
      </c>
      <c r="H56" s="28">
        <f t="shared" si="26"/>
        <v>1552261</v>
      </c>
      <c r="I56" s="28">
        <f t="shared" si="26"/>
        <v>11667</v>
      </c>
      <c r="J56" s="28">
        <f t="shared" si="26"/>
        <v>11062</v>
      </c>
      <c r="K56" s="28">
        <f t="shared" si="26"/>
        <v>10456</v>
      </c>
      <c r="L56" s="28">
        <f t="shared" si="26"/>
        <v>311230</v>
      </c>
      <c r="N56" t="str">
        <f t="shared" si="22"/>
        <v>OK.</v>
      </c>
      <c r="O56" s="13" t="str">
        <f t="shared" si="8"/>
        <v>OK.</v>
      </c>
    </row>
    <row r="57" spans="1:15" s="13" customFormat="1" ht="33.75">
      <c r="A57" s="23">
        <v>1</v>
      </c>
      <c r="B57" s="82" t="s">
        <v>25</v>
      </c>
      <c r="C57" s="83" t="s">
        <v>23</v>
      </c>
      <c r="D57" s="84">
        <v>2010</v>
      </c>
      <c r="E57" s="84">
        <v>2012</v>
      </c>
      <c r="F57" s="85">
        <f>SUM(F58:F59)</f>
        <v>136973</v>
      </c>
      <c r="G57" s="85">
        <f t="shared" ref="G57:L57" si="27">SUM(G58:G59)</f>
        <v>0</v>
      </c>
      <c r="H57" s="85">
        <f t="shared" si="27"/>
        <v>68880</v>
      </c>
      <c r="I57" s="85">
        <f t="shared" si="27"/>
        <v>0</v>
      </c>
      <c r="J57" s="85">
        <f t="shared" si="27"/>
        <v>0</v>
      </c>
      <c r="K57" s="85">
        <f t="shared" si="27"/>
        <v>0</v>
      </c>
      <c r="L57" s="85">
        <f t="shared" si="27"/>
        <v>68880</v>
      </c>
      <c r="N57" t="str">
        <f t="shared" si="22"/>
        <v>OK.</v>
      </c>
      <c r="O57" s="13" t="str">
        <f t="shared" si="8"/>
        <v>OK.</v>
      </c>
    </row>
    <row r="58" spans="1:15">
      <c r="A58" s="27"/>
      <c r="B58" s="112" t="s">
        <v>3</v>
      </c>
      <c r="C58" s="113"/>
      <c r="D58" s="113"/>
      <c r="E58" s="114"/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N58" t="str">
        <f t="shared" si="22"/>
        <v>OK.</v>
      </c>
      <c r="O58" s="13" t="str">
        <f t="shared" si="8"/>
        <v>OK.</v>
      </c>
    </row>
    <row r="59" spans="1:15">
      <c r="A59" s="27"/>
      <c r="B59" s="112" t="s">
        <v>4</v>
      </c>
      <c r="C59" s="113"/>
      <c r="D59" s="113"/>
      <c r="E59" s="114"/>
      <c r="F59" s="28">
        <f>SUM(F60:F63)</f>
        <v>136973</v>
      </c>
      <c r="G59" s="28">
        <f t="shared" ref="G59" si="28">SUM(G60:G62)</f>
        <v>0</v>
      </c>
      <c r="H59" s="28">
        <f>SUM(H60:H63)</f>
        <v>68880</v>
      </c>
      <c r="I59" s="28">
        <f t="shared" ref="I59:L59" si="29">SUM(I60:I63)</f>
        <v>0</v>
      </c>
      <c r="J59" s="28">
        <f t="shared" si="29"/>
        <v>0</v>
      </c>
      <c r="K59" s="28">
        <f t="shared" si="29"/>
        <v>0</v>
      </c>
      <c r="L59" s="28">
        <f t="shared" si="29"/>
        <v>68880</v>
      </c>
      <c r="N59" t="str">
        <f t="shared" si="22"/>
        <v>OK.</v>
      </c>
      <c r="O59" s="13" t="str">
        <f t="shared" si="8"/>
        <v>OK.</v>
      </c>
    </row>
    <row r="60" spans="1:15" s="44" customFormat="1" hidden="1">
      <c r="A60" s="38"/>
      <c r="B60" s="39" t="s">
        <v>58</v>
      </c>
      <c r="C60" s="40"/>
      <c r="D60" s="41"/>
      <c r="E60" s="42"/>
      <c r="F60" s="43">
        <v>150000</v>
      </c>
      <c r="G60" s="43">
        <v>81907</v>
      </c>
      <c r="H60" s="43">
        <v>0</v>
      </c>
      <c r="I60" s="43">
        <v>0</v>
      </c>
      <c r="J60" s="43">
        <v>0</v>
      </c>
      <c r="K60" s="43">
        <v>0</v>
      </c>
      <c r="L60" s="43">
        <v>81907</v>
      </c>
      <c r="N60" t="str">
        <f t="shared" si="22"/>
        <v>OK.</v>
      </c>
      <c r="O60" s="13" t="str">
        <f>IF(L60&lt;=SUM(H60:K60),"OK.","Błąd")</f>
        <v>Błąd</v>
      </c>
    </row>
    <row r="61" spans="1:15" s="44" customFormat="1" hidden="1">
      <c r="A61" s="38"/>
      <c r="B61" s="39" t="s">
        <v>88</v>
      </c>
      <c r="C61" s="40"/>
      <c r="D61" s="41"/>
      <c r="E61" s="42"/>
      <c r="F61" s="43">
        <v>0</v>
      </c>
      <c r="G61" s="43">
        <v>-63960</v>
      </c>
      <c r="H61" s="43">
        <v>63960</v>
      </c>
      <c r="I61" s="43">
        <v>0</v>
      </c>
      <c r="J61" s="43">
        <v>0</v>
      </c>
      <c r="K61" s="43">
        <v>0</v>
      </c>
      <c r="L61" s="43">
        <v>0</v>
      </c>
      <c r="N61"/>
      <c r="O61" s="13" t="str">
        <f t="shared" si="8"/>
        <v>OK.</v>
      </c>
    </row>
    <row r="62" spans="1:15" s="44" customFormat="1" hidden="1">
      <c r="A62" s="38"/>
      <c r="B62" s="39" t="s">
        <v>93</v>
      </c>
      <c r="C62" s="40"/>
      <c r="D62" s="41"/>
      <c r="E62" s="42"/>
      <c r="F62" s="43">
        <v>0</v>
      </c>
      <c r="G62" s="43">
        <v>-17947</v>
      </c>
      <c r="H62" s="43">
        <v>17947</v>
      </c>
      <c r="I62" s="43">
        <v>0</v>
      </c>
      <c r="J62" s="43">
        <v>0</v>
      </c>
      <c r="K62" s="43">
        <v>0</v>
      </c>
      <c r="L62" s="43">
        <v>0</v>
      </c>
      <c r="N62"/>
      <c r="O62" s="13" t="str">
        <f t="shared" si="8"/>
        <v>OK.</v>
      </c>
    </row>
    <row r="63" spans="1:15" s="44" customFormat="1" hidden="1">
      <c r="A63" s="38"/>
      <c r="B63" s="39" t="s">
        <v>104</v>
      </c>
      <c r="C63" s="40"/>
      <c r="D63" s="41"/>
      <c r="E63" s="42"/>
      <c r="F63" s="43">
        <v>-13027</v>
      </c>
      <c r="G63" s="43">
        <v>-17947</v>
      </c>
      <c r="H63" s="43">
        <v>-13027</v>
      </c>
      <c r="I63" s="43">
        <v>0</v>
      </c>
      <c r="J63" s="43">
        <v>0</v>
      </c>
      <c r="K63" s="43">
        <v>0</v>
      </c>
      <c r="L63" s="43">
        <v>-13027</v>
      </c>
      <c r="N63"/>
      <c r="O63" s="13" t="str">
        <f t="shared" ref="O63" si="30">IF(L63&lt;=SUM(H63:K63),"OK.","Błąd")</f>
        <v>OK.</v>
      </c>
    </row>
    <row r="64" spans="1:15" s="13" customFormat="1">
      <c r="A64" s="23">
        <v>2</v>
      </c>
      <c r="B64" s="10" t="s">
        <v>26</v>
      </c>
      <c r="C64" s="29" t="s">
        <v>23</v>
      </c>
      <c r="D64" s="84">
        <v>2009</v>
      </c>
      <c r="E64" s="84">
        <v>2012</v>
      </c>
      <c r="F64" s="85">
        <f>SUM(F65:F66)</f>
        <v>2782350</v>
      </c>
      <c r="G64" s="85">
        <f t="shared" ref="G64:L64" si="31">SUM(G65:G66)</f>
        <v>683000</v>
      </c>
      <c r="H64" s="85">
        <f t="shared" si="31"/>
        <v>1272350</v>
      </c>
      <c r="I64" s="85">
        <f t="shared" si="31"/>
        <v>0</v>
      </c>
      <c r="J64" s="85">
        <f t="shared" si="31"/>
        <v>0</v>
      </c>
      <c r="K64" s="85">
        <f t="shared" si="31"/>
        <v>0</v>
      </c>
      <c r="L64" s="85">
        <f t="shared" si="31"/>
        <v>122350</v>
      </c>
      <c r="N64" t="str">
        <f>IF(F64&gt;=SUM(G64:K64),"OK.","Błąd")</f>
        <v>OK.</v>
      </c>
      <c r="O64" s="13" t="str">
        <f t="shared" si="8"/>
        <v>OK.</v>
      </c>
    </row>
    <row r="65" spans="1:15">
      <c r="A65" s="27"/>
      <c r="B65" s="112" t="s">
        <v>3</v>
      </c>
      <c r="C65" s="113"/>
      <c r="D65" s="113"/>
      <c r="E65" s="114"/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N65" t="str">
        <f>IF(F65&gt;=SUM(G65:K65),"OK.","Błąd")</f>
        <v>OK.</v>
      </c>
      <c r="O65" s="13" t="str">
        <f t="shared" si="8"/>
        <v>OK.</v>
      </c>
    </row>
    <row r="66" spans="1:15">
      <c r="A66" s="27"/>
      <c r="B66" s="112" t="s">
        <v>4</v>
      </c>
      <c r="C66" s="113"/>
      <c r="D66" s="113"/>
      <c r="E66" s="114"/>
      <c r="F66" s="28">
        <f>SUM(F67:F72)</f>
        <v>2782350</v>
      </c>
      <c r="G66" s="28">
        <f t="shared" ref="G66:L66" si="32">SUM(G67:G72)</f>
        <v>683000</v>
      </c>
      <c r="H66" s="28">
        <f t="shared" si="32"/>
        <v>1272350</v>
      </c>
      <c r="I66" s="28">
        <f t="shared" si="32"/>
        <v>0</v>
      </c>
      <c r="J66" s="28">
        <f t="shared" si="32"/>
        <v>0</v>
      </c>
      <c r="K66" s="28">
        <f t="shared" si="32"/>
        <v>0</v>
      </c>
      <c r="L66" s="28">
        <f t="shared" si="32"/>
        <v>122350</v>
      </c>
      <c r="N66" t="str">
        <f>IF(F66&gt;=SUM(G66:K66),"OK.","Błąd")</f>
        <v>OK.</v>
      </c>
      <c r="O66" s="13" t="str">
        <f t="shared" si="8"/>
        <v>OK.</v>
      </c>
    </row>
    <row r="67" spans="1:15" s="44" customFormat="1" hidden="1">
      <c r="A67" s="38"/>
      <c r="B67" s="39" t="s">
        <v>58</v>
      </c>
      <c r="C67" s="40"/>
      <c r="D67" s="41"/>
      <c r="E67" s="42"/>
      <c r="F67" s="43">
        <v>2660000</v>
      </c>
      <c r="G67" s="43">
        <v>590000</v>
      </c>
      <c r="H67" s="43">
        <v>800000</v>
      </c>
      <c r="I67" s="43"/>
      <c r="J67" s="43"/>
      <c r="K67" s="43"/>
      <c r="L67" s="43">
        <v>0</v>
      </c>
      <c r="N67" t="str">
        <f>IF(F67&gt;=SUM(G67:K67),"OK.","Błąd")</f>
        <v>OK.</v>
      </c>
      <c r="O67" s="13" t="str">
        <f t="shared" si="8"/>
        <v>OK.</v>
      </c>
    </row>
    <row r="68" spans="1:15" s="44" customFormat="1" hidden="1">
      <c r="A68" s="38"/>
      <c r="B68" s="39" t="s">
        <v>59</v>
      </c>
      <c r="C68" s="40"/>
      <c r="D68" s="41"/>
      <c r="E68" s="42"/>
      <c r="F68" s="43"/>
      <c r="G68" s="43">
        <v>93000</v>
      </c>
      <c r="H68" s="43">
        <v>350000</v>
      </c>
      <c r="I68" s="43"/>
      <c r="J68" s="43"/>
      <c r="K68" s="43"/>
      <c r="L68" s="43">
        <v>0</v>
      </c>
      <c r="N68"/>
      <c r="O68" s="13" t="str">
        <f t="shared" si="8"/>
        <v>OK.</v>
      </c>
    </row>
    <row r="69" spans="1:15" s="44" customFormat="1" hidden="1">
      <c r="A69" s="38"/>
      <c r="B69" s="39" t="s">
        <v>92</v>
      </c>
      <c r="C69" s="40"/>
      <c r="D69" s="41"/>
      <c r="E69" s="42"/>
      <c r="F69" s="43">
        <v>80000</v>
      </c>
      <c r="G69" s="43">
        <v>0</v>
      </c>
      <c r="H69" s="43">
        <v>80000</v>
      </c>
      <c r="I69" s="43"/>
      <c r="J69" s="43"/>
      <c r="K69" s="43"/>
      <c r="L69" s="43">
        <v>80000</v>
      </c>
      <c r="N69"/>
      <c r="O69" s="13" t="str">
        <f t="shared" si="8"/>
        <v>OK.</v>
      </c>
    </row>
    <row r="70" spans="1:15" s="44" customFormat="1" hidden="1">
      <c r="A70" s="38"/>
      <c r="B70" s="39" t="s">
        <v>103</v>
      </c>
      <c r="C70" s="40"/>
      <c r="D70" s="41"/>
      <c r="E70" s="42"/>
      <c r="F70" s="43">
        <v>22000</v>
      </c>
      <c r="G70" s="43">
        <v>0</v>
      </c>
      <c r="H70" s="43">
        <v>22000</v>
      </c>
      <c r="I70" s="43"/>
      <c r="J70" s="43"/>
      <c r="K70" s="43"/>
      <c r="L70" s="43">
        <v>22000</v>
      </c>
      <c r="N70"/>
      <c r="O70" s="13" t="str">
        <f t="shared" ref="O70" si="33">IF(L70&lt;=SUM(H70:K70),"OK.","Błąd")</f>
        <v>OK.</v>
      </c>
    </row>
    <row r="71" spans="1:15" s="44" customFormat="1" hidden="1">
      <c r="A71" s="38"/>
      <c r="B71" s="39" t="s">
        <v>108</v>
      </c>
      <c r="C71" s="40"/>
      <c r="D71" s="41"/>
      <c r="E71" s="42"/>
      <c r="F71" s="43">
        <v>16000</v>
      </c>
      <c r="G71" s="43">
        <v>0</v>
      </c>
      <c r="H71" s="43">
        <v>16000</v>
      </c>
      <c r="I71" s="43"/>
      <c r="J71" s="43"/>
      <c r="K71" s="43"/>
      <c r="L71" s="43">
        <v>16000</v>
      </c>
      <c r="N71"/>
      <c r="O71" s="13" t="str">
        <f t="shared" ref="O71" si="34">IF(L71&lt;=SUM(H71:K71),"OK.","Błąd")</f>
        <v>OK.</v>
      </c>
    </row>
    <row r="72" spans="1:15" s="44" customFormat="1" hidden="1">
      <c r="A72" s="38"/>
      <c r="B72" s="39" t="s">
        <v>112</v>
      </c>
      <c r="C72" s="40"/>
      <c r="D72" s="41"/>
      <c r="E72" s="42"/>
      <c r="F72" s="43">
        <v>4350</v>
      </c>
      <c r="G72" s="43">
        <v>0</v>
      </c>
      <c r="H72" s="43">
        <v>4350</v>
      </c>
      <c r="I72" s="43"/>
      <c r="J72" s="43"/>
      <c r="K72" s="43"/>
      <c r="L72" s="43">
        <v>4350</v>
      </c>
      <c r="N72"/>
      <c r="O72" s="13" t="str">
        <f t="shared" ref="O72" si="35">IF(L72&lt;=SUM(H72:K72),"OK.","Błąd")</f>
        <v>OK.</v>
      </c>
    </row>
    <row r="73" spans="1:15" s="13" customFormat="1">
      <c r="A73" s="23">
        <v>3</v>
      </c>
      <c r="B73" s="23" t="s">
        <v>27</v>
      </c>
      <c r="C73" s="86" t="s">
        <v>23</v>
      </c>
      <c r="D73" s="87">
        <v>2011</v>
      </c>
      <c r="E73" s="87">
        <v>2015</v>
      </c>
      <c r="F73" s="88">
        <f>SUM(F74:F75)</f>
        <v>80190</v>
      </c>
      <c r="G73" s="88">
        <f t="shared" ref="G73:L73" si="36">SUM(G74:G75)</f>
        <v>12122</v>
      </c>
      <c r="H73" s="88">
        <f t="shared" si="36"/>
        <v>12031</v>
      </c>
      <c r="I73" s="88">
        <f t="shared" si="36"/>
        <v>11667</v>
      </c>
      <c r="J73" s="88">
        <f t="shared" si="36"/>
        <v>11062</v>
      </c>
      <c r="K73" s="88">
        <f t="shared" si="36"/>
        <v>10456</v>
      </c>
      <c r="L73" s="88">
        <f t="shared" si="36"/>
        <v>0</v>
      </c>
      <c r="N73" t="str">
        <f>IF(F73&gt;=SUM(G73:K73),"OK.","Błąd")</f>
        <v>OK.</v>
      </c>
      <c r="O73" s="13" t="str">
        <f t="shared" si="8"/>
        <v>OK.</v>
      </c>
    </row>
    <row r="74" spans="1:15">
      <c r="A74" s="27"/>
      <c r="B74" s="112" t="s">
        <v>3</v>
      </c>
      <c r="C74" s="113"/>
      <c r="D74" s="113"/>
      <c r="E74" s="114"/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N74" t="str">
        <f>IF(F74&gt;=SUM(G74:K74),"OK.","Błąd")</f>
        <v>OK.</v>
      </c>
      <c r="O74" s="13" t="str">
        <f t="shared" si="8"/>
        <v>OK.</v>
      </c>
    </row>
    <row r="75" spans="1:15">
      <c r="A75" s="27"/>
      <c r="B75" s="112" t="s">
        <v>4</v>
      </c>
      <c r="C75" s="113"/>
      <c r="D75" s="113"/>
      <c r="E75" s="114"/>
      <c r="F75" s="28">
        <f t="shared" ref="F75:K75" si="37">SUM(F76:F77)</f>
        <v>80190</v>
      </c>
      <c r="G75" s="28">
        <f t="shared" si="37"/>
        <v>12122</v>
      </c>
      <c r="H75" s="28">
        <f t="shared" si="37"/>
        <v>12031</v>
      </c>
      <c r="I75" s="28">
        <f t="shared" si="37"/>
        <v>11667</v>
      </c>
      <c r="J75" s="28">
        <f t="shared" si="37"/>
        <v>11062</v>
      </c>
      <c r="K75" s="28">
        <f t="shared" si="37"/>
        <v>10456</v>
      </c>
      <c r="L75" s="28">
        <v>0</v>
      </c>
      <c r="N75" t="str">
        <f>IF(F75&gt;=SUM(G75:K75),"OK.","Błąd")</f>
        <v>OK.</v>
      </c>
      <c r="O75" s="13" t="str">
        <f t="shared" si="8"/>
        <v>OK.</v>
      </c>
    </row>
    <row r="76" spans="1:15" s="44" customFormat="1" hidden="1">
      <c r="A76" s="38"/>
      <c r="B76" s="39" t="s">
        <v>58</v>
      </c>
      <c r="C76" s="40"/>
      <c r="D76" s="41"/>
      <c r="E76" s="42"/>
      <c r="F76" s="43">
        <v>50000</v>
      </c>
      <c r="G76" s="43">
        <v>10000</v>
      </c>
      <c r="H76" s="43">
        <v>10000</v>
      </c>
      <c r="I76" s="43">
        <v>10000</v>
      </c>
      <c r="J76" s="43">
        <v>10000</v>
      </c>
      <c r="K76" s="43">
        <v>10000</v>
      </c>
      <c r="L76" s="43">
        <v>0</v>
      </c>
      <c r="N76" t="str">
        <f>IF(F76&gt;=SUM(G76:K76),"OK.","Błąd")</f>
        <v>OK.</v>
      </c>
      <c r="O76" s="13" t="str">
        <f t="shared" si="8"/>
        <v>OK.</v>
      </c>
    </row>
    <row r="77" spans="1:15" s="44" customFormat="1" hidden="1">
      <c r="A77" s="38"/>
      <c r="B77" s="39" t="s">
        <v>88</v>
      </c>
      <c r="C77" s="40"/>
      <c r="D77" s="41"/>
      <c r="E77" s="42"/>
      <c r="F77" s="43">
        <v>30190</v>
      </c>
      <c r="G77" s="43">
        <v>2122</v>
      </c>
      <c r="H77" s="43">
        <v>2031</v>
      </c>
      <c r="I77" s="43">
        <v>1667</v>
      </c>
      <c r="J77" s="43">
        <v>1062</v>
      </c>
      <c r="K77" s="43">
        <v>456</v>
      </c>
      <c r="L77" s="43">
        <v>0</v>
      </c>
      <c r="N77"/>
      <c r="O77" s="13" t="str">
        <f t="shared" si="8"/>
        <v>OK.</v>
      </c>
    </row>
    <row r="78" spans="1:15" s="13" customFormat="1">
      <c r="A78" s="23">
        <v>4</v>
      </c>
      <c r="B78" s="23" t="s">
        <v>35</v>
      </c>
      <c r="C78" s="86" t="s">
        <v>23</v>
      </c>
      <c r="D78" s="87">
        <v>2011</v>
      </c>
      <c r="E78" s="87" t="s">
        <v>94</v>
      </c>
      <c r="F78" s="88">
        <v>10000</v>
      </c>
      <c r="G78" s="88">
        <v>0</v>
      </c>
      <c r="H78" s="26">
        <v>10000</v>
      </c>
      <c r="I78" s="26">
        <v>0</v>
      </c>
      <c r="J78" s="26">
        <v>0</v>
      </c>
      <c r="K78" s="26">
        <v>0</v>
      </c>
      <c r="L78" s="26">
        <v>10000</v>
      </c>
      <c r="N78" t="str">
        <f>IF(F78&gt;=SUM(G78:K78),"OK.","Błąd")</f>
        <v>OK.</v>
      </c>
      <c r="O78" s="13" t="str">
        <f t="shared" si="8"/>
        <v>OK.</v>
      </c>
    </row>
    <row r="79" spans="1:15">
      <c r="A79" s="27"/>
      <c r="B79" s="112" t="s">
        <v>3</v>
      </c>
      <c r="C79" s="113"/>
      <c r="D79" s="113"/>
      <c r="E79" s="114"/>
      <c r="F79" s="28">
        <f>F78</f>
        <v>10000</v>
      </c>
      <c r="G79" s="28">
        <v>0</v>
      </c>
      <c r="H79" s="28">
        <f>H78</f>
        <v>10000</v>
      </c>
      <c r="I79" s="28">
        <f>I78</f>
        <v>0</v>
      </c>
      <c r="J79" s="28">
        <f>J78</f>
        <v>0</v>
      </c>
      <c r="K79" s="28">
        <f>K78</f>
        <v>0</v>
      </c>
      <c r="L79" s="28">
        <f>L78</f>
        <v>10000</v>
      </c>
      <c r="N79" t="str">
        <f>IF(F79&gt;=SUM(G79:K79),"OK.","Błąd")</f>
        <v>OK.</v>
      </c>
      <c r="O79" s="13" t="str">
        <f t="shared" si="8"/>
        <v>OK.</v>
      </c>
    </row>
    <row r="80" spans="1:15">
      <c r="A80" s="27"/>
      <c r="B80" s="112" t="s">
        <v>4</v>
      </c>
      <c r="C80" s="113"/>
      <c r="D80" s="113"/>
      <c r="E80" s="114"/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N80" t="str">
        <f>IF(F80&gt;=SUM(G80:K80),"OK.","Błąd")</f>
        <v>OK.</v>
      </c>
      <c r="O80" s="13" t="str">
        <f t="shared" si="8"/>
        <v>OK.</v>
      </c>
    </row>
    <row r="81" spans="1:15" s="13" customFormat="1">
      <c r="A81" s="23">
        <v>5</v>
      </c>
      <c r="B81" s="23" t="s">
        <v>28</v>
      </c>
      <c r="C81" s="86" t="s">
        <v>29</v>
      </c>
      <c r="D81" s="87">
        <v>2011</v>
      </c>
      <c r="E81" s="87">
        <v>2013</v>
      </c>
      <c r="F81" s="88">
        <f>SUM(F84:F86)</f>
        <v>65805</v>
      </c>
      <c r="G81" s="88">
        <f t="shared" ref="G81:L81" si="38">SUM(G84:G86)</f>
        <v>13161</v>
      </c>
      <c r="H81" s="88">
        <f t="shared" si="38"/>
        <v>46064</v>
      </c>
      <c r="I81" s="88">
        <f t="shared" si="38"/>
        <v>6580</v>
      </c>
      <c r="J81" s="88">
        <f t="shared" si="38"/>
        <v>0</v>
      </c>
      <c r="K81" s="88">
        <f t="shared" si="38"/>
        <v>0</v>
      </c>
      <c r="L81" s="88">
        <f t="shared" si="38"/>
        <v>0</v>
      </c>
      <c r="N81" t="str">
        <f t="shared" ref="N81:N144" si="39">IF(F81&gt;=SUM(G81:K81),"OK.","Błąd")</f>
        <v>OK.</v>
      </c>
      <c r="O81" s="13" t="str">
        <f t="shared" si="8"/>
        <v>OK.</v>
      </c>
    </row>
    <row r="82" spans="1:15">
      <c r="A82" s="27"/>
      <c r="B82" s="112" t="s">
        <v>3</v>
      </c>
      <c r="C82" s="113"/>
      <c r="D82" s="113"/>
      <c r="E82" s="114"/>
      <c r="F82" s="28">
        <f t="shared" ref="F82:L82" si="40">F81</f>
        <v>65805</v>
      </c>
      <c r="G82" s="28">
        <f t="shared" si="40"/>
        <v>13161</v>
      </c>
      <c r="H82" s="28">
        <f t="shared" si="40"/>
        <v>46064</v>
      </c>
      <c r="I82" s="28">
        <f t="shared" si="40"/>
        <v>6580</v>
      </c>
      <c r="J82" s="28">
        <f t="shared" si="40"/>
        <v>0</v>
      </c>
      <c r="K82" s="28">
        <f t="shared" si="40"/>
        <v>0</v>
      </c>
      <c r="L82" s="28">
        <f t="shared" si="40"/>
        <v>0</v>
      </c>
      <c r="N82" t="str">
        <f t="shared" si="39"/>
        <v>OK.</v>
      </c>
      <c r="O82" s="13" t="str">
        <f t="shared" si="8"/>
        <v>OK.</v>
      </c>
    </row>
    <row r="83" spans="1:15">
      <c r="A83" s="27"/>
      <c r="B83" s="112" t="s">
        <v>4</v>
      </c>
      <c r="C83" s="113"/>
      <c r="D83" s="113"/>
      <c r="E83" s="114"/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N83" t="str">
        <f t="shared" si="39"/>
        <v>OK.</v>
      </c>
      <c r="O83" s="13" t="str">
        <f t="shared" si="8"/>
        <v>OK.</v>
      </c>
    </row>
    <row r="84" spans="1:15" s="44" customFormat="1" hidden="1">
      <c r="A84" s="38"/>
      <c r="B84" s="39" t="s">
        <v>58</v>
      </c>
      <c r="C84" s="40"/>
      <c r="D84" s="41"/>
      <c r="E84" s="42"/>
      <c r="F84" s="43">
        <v>132000</v>
      </c>
      <c r="G84" s="43">
        <v>60000</v>
      </c>
      <c r="H84" s="43">
        <v>72000</v>
      </c>
      <c r="I84" s="43">
        <v>0</v>
      </c>
      <c r="J84" s="43">
        <v>0</v>
      </c>
      <c r="K84" s="43">
        <v>0</v>
      </c>
      <c r="L84" s="43">
        <v>132000</v>
      </c>
      <c r="N84" t="str">
        <f t="shared" si="39"/>
        <v>OK.</v>
      </c>
      <c r="O84" s="13" t="str">
        <f t="shared" si="8"/>
        <v>Błąd</v>
      </c>
    </row>
    <row r="85" spans="1:15" s="44" customFormat="1" hidden="1">
      <c r="A85" s="38"/>
      <c r="B85" s="39" t="s">
        <v>88</v>
      </c>
      <c r="C85" s="40"/>
      <c r="D85" s="41"/>
      <c r="E85" s="42"/>
      <c r="F85" s="43">
        <f>SUM(G85:H85)</f>
        <v>-62195</v>
      </c>
      <c r="G85" s="43">
        <v>-46839</v>
      </c>
      <c r="H85" s="43">
        <v>-15356</v>
      </c>
      <c r="I85" s="43">
        <v>0</v>
      </c>
      <c r="J85" s="43">
        <v>0</v>
      </c>
      <c r="K85" s="43">
        <v>0</v>
      </c>
      <c r="L85" s="43">
        <v>-62195</v>
      </c>
      <c r="N85"/>
      <c r="O85" s="13" t="str">
        <f t="shared" si="8"/>
        <v>OK.</v>
      </c>
    </row>
    <row r="86" spans="1:15" s="44" customFormat="1" hidden="1">
      <c r="A86" s="38"/>
      <c r="B86" s="39" t="s">
        <v>92</v>
      </c>
      <c r="C86" s="40"/>
      <c r="D86" s="41"/>
      <c r="E86" s="42"/>
      <c r="F86" s="43">
        <f>SUM(G86:I86)</f>
        <v>-4000</v>
      </c>
      <c r="G86" s="43">
        <v>0</v>
      </c>
      <c r="H86" s="43">
        <v>-10580</v>
      </c>
      <c r="I86" s="43">
        <v>6580</v>
      </c>
      <c r="J86" s="43">
        <v>0</v>
      </c>
      <c r="K86" s="43">
        <v>0</v>
      </c>
      <c r="L86" s="43">
        <v>-69805</v>
      </c>
      <c r="N86"/>
      <c r="O86" s="13" t="str">
        <f t="shared" si="8"/>
        <v>OK.</v>
      </c>
    </row>
    <row r="87" spans="1:15" s="13" customFormat="1">
      <c r="A87" s="23">
        <v>6</v>
      </c>
      <c r="B87" s="82" t="s">
        <v>91</v>
      </c>
      <c r="C87" s="83" t="s">
        <v>23</v>
      </c>
      <c r="D87" s="84">
        <v>2011</v>
      </c>
      <c r="E87" s="84">
        <v>2012</v>
      </c>
      <c r="F87" s="85">
        <f>SUM(F88:F89)</f>
        <v>70000</v>
      </c>
      <c r="G87" s="85">
        <f t="shared" ref="G87:L87" si="41">SUM(G88:G89)</f>
        <v>0</v>
      </c>
      <c r="H87" s="85">
        <f t="shared" si="41"/>
        <v>70000</v>
      </c>
      <c r="I87" s="85">
        <f t="shared" si="41"/>
        <v>0</v>
      </c>
      <c r="J87" s="85">
        <f t="shared" si="41"/>
        <v>0</v>
      </c>
      <c r="K87" s="85">
        <f t="shared" si="41"/>
        <v>0</v>
      </c>
      <c r="L87" s="85">
        <f t="shared" si="41"/>
        <v>70000</v>
      </c>
      <c r="N87" t="str">
        <f t="shared" si="39"/>
        <v>OK.</v>
      </c>
      <c r="O87" s="13" t="str">
        <f t="shared" si="8"/>
        <v>OK.</v>
      </c>
    </row>
    <row r="88" spans="1:15">
      <c r="A88" s="27"/>
      <c r="B88" s="112" t="s">
        <v>3</v>
      </c>
      <c r="C88" s="113"/>
      <c r="D88" s="113"/>
      <c r="E88" s="114"/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N88" t="str">
        <f t="shared" si="39"/>
        <v>OK.</v>
      </c>
      <c r="O88" s="13" t="str">
        <f t="shared" si="8"/>
        <v>OK.</v>
      </c>
    </row>
    <row r="89" spans="1:15">
      <c r="A89" s="27"/>
      <c r="B89" s="112" t="s">
        <v>4</v>
      </c>
      <c r="C89" s="113"/>
      <c r="D89" s="113"/>
      <c r="E89" s="114"/>
      <c r="F89" s="28">
        <v>70000</v>
      </c>
      <c r="G89" s="28">
        <v>0</v>
      </c>
      <c r="H89" s="28">
        <v>70000</v>
      </c>
      <c r="I89" s="28">
        <v>0</v>
      </c>
      <c r="J89" s="28">
        <v>0</v>
      </c>
      <c r="K89" s="28">
        <v>0</v>
      </c>
      <c r="L89" s="28">
        <v>70000</v>
      </c>
      <c r="N89" t="str">
        <f t="shared" si="39"/>
        <v>OK.</v>
      </c>
      <c r="O89" s="13" t="str">
        <f t="shared" si="8"/>
        <v>OK.</v>
      </c>
    </row>
    <row r="90" spans="1:15" s="13" customFormat="1" ht="16.5" customHeight="1">
      <c r="A90" s="23">
        <v>7</v>
      </c>
      <c r="B90" s="82" t="s">
        <v>100</v>
      </c>
      <c r="C90" s="83" t="s">
        <v>23</v>
      </c>
      <c r="D90" s="84">
        <v>2011</v>
      </c>
      <c r="E90" s="84">
        <v>2012</v>
      </c>
      <c r="F90" s="85">
        <f>SUM(F91:F92)</f>
        <v>72000</v>
      </c>
      <c r="G90" s="85">
        <f t="shared" ref="G90:L90" si="42">SUM(G91:G92)</f>
        <v>0</v>
      </c>
      <c r="H90" s="85">
        <f t="shared" si="42"/>
        <v>72000</v>
      </c>
      <c r="I90" s="85">
        <f t="shared" si="42"/>
        <v>0</v>
      </c>
      <c r="J90" s="85">
        <f t="shared" si="42"/>
        <v>0</v>
      </c>
      <c r="K90" s="85">
        <f t="shared" si="42"/>
        <v>0</v>
      </c>
      <c r="L90" s="85">
        <f t="shared" si="42"/>
        <v>0</v>
      </c>
      <c r="N90" t="str">
        <f t="shared" ref="N90:N95" si="43">IF(F90&gt;=SUM(G90:K90),"OK.","Błąd")</f>
        <v>OK.</v>
      </c>
      <c r="O90" s="13" t="str">
        <f t="shared" ref="O90:O95" si="44">IF(L90&lt;=SUM(H90:K90),"OK.","Błąd")</f>
        <v>OK.</v>
      </c>
    </row>
    <row r="91" spans="1:15">
      <c r="A91" s="27"/>
      <c r="B91" s="112" t="s">
        <v>3</v>
      </c>
      <c r="C91" s="113"/>
      <c r="D91" s="113"/>
      <c r="E91" s="114"/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N91" t="str">
        <f t="shared" si="43"/>
        <v>OK.</v>
      </c>
      <c r="O91" s="13" t="str">
        <f t="shared" si="44"/>
        <v>OK.</v>
      </c>
    </row>
    <row r="92" spans="1:15">
      <c r="A92" s="27"/>
      <c r="B92" s="112" t="s">
        <v>4</v>
      </c>
      <c r="C92" s="113"/>
      <c r="D92" s="113"/>
      <c r="E92" s="114"/>
      <c r="F92" s="28">
        <v>72000</v>
      </c>
      <c r="G92" s="28">
        <v>0</v>
      </c>
      <c r="H92" s="28">
        <v>72000</v>
      </c>
      <c r="I92" s="28">
        <v>0</v>
      </c>
      <c r="J92" s="28">
        <v>0</v>
      </c>
      <c r="K92" s="28">
        <v>0</v>
      </c>
      <c r="L92" s="28">
        <v>0</v>
      </c>
      <c r="N92" t="str">
        <f t="shared" si="43"/>
        <v>OK.</v>
      </c>
      <c r="O92" s="13" t="str">
        <f t="shared" si="44"/>
        <v>OK.</v>
      </c>
    </row>
    <row r="93" spans="1:15" s="13" customFormat="1">
      <c r="A93" s="23">
        <v>8</v>
      </c>
      <c r="B93" s="82" t="s">
        <v>102</v>
      </c>
      <c r="C93" s="83" t="s">
        <v>23</v>
      </c>
      <c r="D93" s="84">
        <v>2011</v>
      </c>
      <c r="E93" s="84">
        <v>2012</v>
      </c>
      <c r="F93" s="85">
        <f>SUM(F94:F95)</f>
        <v>57000</v>
      </c>
      <c r="G93" s="85">
        <f t="shared" ref="G93:L93" si="45">SUM(G94:G95)</f>
        <v>0</v>
      </c>
      <c r="H93" s="85">
        <f t="shared" si="45"/>
        <v>57000</v>
      </c>
      <c r="I93" s="85">
        <f t="shared" si="45"/>
        <v>0</v>
      </c>
      <c r="J93" s="85">
        <f t="shared" si="45"/>
        <v>0</v>
      </c>
      <c r="K93" s="85">
        <f t="shared" si="45"/>
        <v>0</v>
      </c>
      <c r="L93" s="85">
        <f t="shared" si="45"/>
        <v>50000</v>
      </c>
      <c r="N93" t="str">
        <f t="shared" si="43"/>
        <v>OK.</v>
      </c>
      <c r="O93" s="13" t="str">
        <f t="shared" si="44"/>
        <v>OK.</v>
      </c>
    </row>
    <row r="94" spans="1:15">
      <c r="A94" s="27"/>
      <c r="B94" s="112" t="s">
        <v>3</v>
      </c>
      <c r="C94" s="113"/>
      <c r="D94" s="113"/>
      <c r="E94" s="114"/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N94" t="str">
        <f t="shared" si="43"/>
        <v>OK.</v>
      </c>
      <c r="O94" s="13" t="str">
        <f t="shared" si="44"/>
        <v>OK.</v>
      </c>
    </row>
    <row r="95" spans="1:15">
      <c r="A95" s="27"/>
      <c r="B95" s="112" t="s">
        <v>4</v>
      </c>
      <c r="C95" s="113"/>
      <c r="D95" s="113"/>
      <c r="E95" s="114"/>
      <c r="F95" s="28">
        <v>57000</v>
      </c>
      <c r="G95" s="28">
        <v>0</v>
      </c>
      <c r="H95" s="28">
        <v>57000</v>
      </c>
      <c r="I95" s="28">
        <v>0</v>
      </c>
      <c r="J95" s="28">
        <v>0</v>
      </c>
      <c r="K95" s="28">
        <v>0</v>
      </c>
      <c r="L95" s="28">
        <v>50000</v>
      </c>
      <c r="N95" t="str">
        <f t="shared" si="43"/>
        <v>OK.</v>
      </c>
      <c r="O95" s="13" t="str">
        <f t="shared" si="44"/>
        <v>OK.</v>
      </c>
    </row>
    <row r="96" spans="1:15">
      <c r="A96" s="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"/>
      <c r="N96" t="str">
        <f t="shared" si="39"/>
        <v>OK.</v>
      </c>
      <c r="O96" s="13" t="str">
        <f t="shared" si="8"/>
        <v>OK.</v>
      </c>
    </row>
    <row r="97" spans="1:15" s="9" customFormat="1" ht="25.5" customHeight="1">
      <c r="A97" s="23"/>
      <c r="B97" s="121" t="s">
        <v>19</v>
      </c>
      <c r="C97" s="122"/>
      <c r="D97" s="122"/>
      <c r="E97" s="123"/>
      <c r="F97" s="31">
        <f>SUM(F98:F99)</f>
        <v>3029756</v>
      </c>
      <c r="G97" s="31">
        <f t="shared" ref="G97:L97" si="46">SUM(G98:G99)</f>
        <v>759153</v>
      </c>
      <c r="H97" s="31">
        <f t="shared" si="46"/>
        <v>755732</v>
      </c>
      <c r="I97" s="31">
        <f t="shared" si="46"/>
        <v>601651</v>
      </c>
      <c r="J97" s="31">
        <f t="shared" si="46"/>
        <v>130642</v>
      </c>
      <c r="K97" s="31">
        <f t="shared" si="46"/>
        <v>0</v>
      </c>
      <c r="L97" s="31">
        <f t="shared" si="46"/>
        <v>442134</v>
      </c>
      <c r="N97" t="str">
        <f t="shared" si="39"/>
        <v>OK.</v>
      </c>
      <c r="O97" s="13" t="str">
        <f t="shared" si="8"/>
        <v>OK.</v>
      </c>
    </row>
    <row r="98" spans="1:15" s="9" customFormat="1">
      <c r="A98" s="27"/>
      <c r="B98" s="112" t="s">
        <v>3</v>
      </c>
      <c r="C98" s="113"/>
      <c r="D98" s="113"/>
      <c r="E98" s="114"/>
      <c r="F98" s="12">
        <f t="shared" ref="F98:G98" si="47">SUM(F101,F104,F107,F110,F113,F118,F121,F124,F127,F132,F135,F140,F143,F146,F151,F154,F157,F163,F170)</f>
        <v>3029756</v>
      </c>
      <c r="G98" s="12">
        <f t="shared" si="47"/>
        <v>759153</v>
      </c>
      <c r="H98" s="12">
        <f>SUM(H101,H104,H107,H110,H113,H118,H121,H124,H127,H132,H135,H140,H143,H146,H151,H154,H157,H163,H170)</f>
        <v>755732</v>
      </c>
      <c r="I98" s="12">
        <f t="shared" ref="I98:L98" si="48">SUM(I101,I104,I107,I110,I113,I118,I121,I124,I127,I132,I135,I140,I143,I146,I151,I154,I157,I163,I170)</f>
        <v>601651</v>
      </c>
      <c r="J98" s="12">
        <f t="shared" si="48"/>
        <v>130642</v>
      </c>
      <c r="K98" s="12">
        <f t="shared" si="48"/>
        <v>0</v>
      </c>
      <c r="L98" s="12">
        <f t="shared" si="48"/>
        <v>442134</v>
      </c>
      <c r="N98" t="str">
        <f t="shared" si="39"/>
        <v>OK.</v>
      </c>
      <c r="O98" s="13" t="str">
        <f t="shared" si="8"/>
        <v>OK.</v>
      </c>
    </row>
    <row r="99" spans="1:15" s="9" customFormat="1">
      <c r="A99" s="27"/>
      <c r="B99" s="112" t="s">
        <v>4</v>
      </c>
      <c r="C99" s="113"/>
      <c r="D99" s="113"/>
      <c r="E99" s="114"/>
      <c r="F99" s="12">
        <f>SUM(F102,F105,F108,F111,F114,F119,F122,F125,F128,F133,F136,F141,F144,F147,F152,F155,F158,F164,F171)</f>
        <v>0</v>
      </c>
      <c r="G99" s="12">
        <f t="shared" ref="G99:L99" si="49">SUM(G102,G105,G108,G111,G114,G119,G122,G125,G128,G133,G136,G141,G144,G147,G152,G155,G158,G164,G171)</f>
        <v>0</v>
      </c>
      <c r="H99" s="12">
        <f t="shared" si="49"/>
        <v>0</v>
      </c>
      <c r="I99" s="12">
        <f t="shared" si="49"/>
        <v>0</v>
      </c>
      <c r="J99" s="12">
        <f t="shared" si="49"/>
        <v>0</v>
      </c>
      <c r="K99" s="12">
        <f t="shared" si="49"/>
        <v>0</v>
      </c>
      <c r="L99" s="12">
        <f t="shared" si="49"/>
        <v>0</v>
      </c>
      <c r="N99" t="str">
        <f t="shared" si="39"/>
        <v>OK.</v>
      </c>
      <c r="O99" s="13" t="str">
        <f t="shared" si="8"/>
        <v>OK.</v>
      </c>
    </row>
    <row r="100" spans="1:15" s="10" customFormat="1">
      <c r="A100" s="23">
        <v>1</v>
      </c>
      <c r="B100" s="23" t="s">
        <v>30</v>
      </c>
      <c r="C100" s="29" t="s">
        <v>23</v>
      </c>
      <c r="D100" s="29">
        <v>2011</v>
      </c>
      <c r="E100" s="23">
        <v>2013</v>
      </c>
      <c r="F100" s="31">
        <f t="shared" ref="F100:L100" si="50">SUM(F101:F101)</f>
        <v>60000</v>
      </c>
      <c r="G100" s="31">
        <f t="shared" si="50"/>
        <v>0</v>
      </c>
      <c r="H100" s="31">
        <f t="shared" si="50"/>
        <v>30000</v>
      </c>
      <c r="I100" s="31">
        <f t="shared" si="50"/>
        <v>30000</v>
      </c>
      <c r="J100" s="31">
        <f t="shared" si="50"/>
        <v>0</v>
      </c>
      <c r="K100" s="31">
        <f t="shared" si="50"/>
        <v>0</v>
      </c>
      <c r="L100" s="31">
        <f t="shared" si="50"/>
        <v>30000</v>
      </c>
      <c r="N100" t="str">
        <f t="shared" si="39"/>
        <v>OK.</v>
      </c>
      <c r="O100" s="13" t="str">
        <f t="shared" si="8"/>
        <v>OK.</v>
      </c>
    </row>
    <row r="101" spans="1:15" s="9" customFormat="1">
      <c r="A101" s="27"/>
      <c r="B101" s="112" t="s">
        <v>3</v>
      </c>
      <c r="C101" s="113"/>
      <c r="D101" s="113"/>
      <c r="E101" s="114"/>
      <c r="F101" s="12">
        <v>60000</v>
      </c>
      <c r="G101" s="12">
        <v>0</v>
      </c>
      <c r="H101" s="12">
        <v>30000</v>
      </c>
      <c r="I101" s="12">
        <v>30000</v>
      </c>
      <c r="J101" s="12">
        <v>0</v>
      </c>
      <c r="K101" s="12">
        <v>0</v>
      </c>
      <c r="L101" s="12">
        <v>30000</v>
      </c>
      <c r="N101" t="str">
        <f t="shared" si="39"/>
        <v>OK.</v>
      </c>
      <c r="O101" s="13" t="str">
        <f t="shared" si="8"/>
        <v>OK.</v>
      </c>
    </row>
    <row r="102" spans="1:15" s="9" customFormat="1">
      <c r="A102" s="27"/>
      <c r="B102" s="112" t="s">
        <v>4</v>
      </c>
      <c r="C102" s="113"/>
      <c r="D102" s="113"/>
      <c r="E102" s="114"/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N102" t="str">
        <f t="shared" si="39"/>
        <v>OK.</v>
      </c>
      <c r="O102" s="13" t="str">
        <f t="shared" si="8"/>
        <v>OK.</v>
      </c>
    </row>
    <row r="103" spans="1:15" s="94" customFormat="1">
      <c r="A103" s="23">
        <v>2</v>
      </c>
      <c r="B103" s="23" t="s">
        <v>32</v>
      </c>
      <c r="C103" s="29" t="s">
        <v>33</v>
      </c>
      <c r="D103" s="29">
        <v>2010</v>
      </c>
      <c r="E103" s="23">
        <v>2012</v>
      </c>
      <c r="F103" s="31">
        <f>SUM(F104:F105)</f>
        <v>45000</v>
      </c>
      <c r="G103" s="31">
        <f t="shared" ref="G103:L103" si="51">SUM(G104:G105)</f>
        <v>30000</v>
      </c>
      <c r="H103" s="31">
        <f t="shared" si="51"/>
        <v>15000</v>
      </c>
      <c r="I103" s="31">
        <f t="shared" si="51"/>
        <v>0</v>
      </c>
      <c r="J103" s="31">
        <f t="shared" si="51"/>
        <v>0</v>
      </c>
      <c r="K103" s="31">
        <f t="shared" si="51"/>
        <v>0</v>
      </c>
      <c r="L103" s="31">
        <f t="shared" si="51"/>
        <v>15000</v>
      </c>
      <c r="N103" s="44" t="str">
        <f t="shared" si="39"/>
        <v>OK.</v>
      </c>
      <c r="O103" s="13" t="str">
        <f t="shared" si="8"/>
        <v>OK.</v>
      </c>
    </row>
    <row r="104" spans="1:15" s="95" customFormat="1">
      <c r="A104" s="27"/>
      <c r="B104" s="112" t="s">
        <v>3</v>
      </c>
      <c r="C104" s="113"/>
      <c r="D104" s="113"/>
      <c r="E104" s="114"/>
      <c r="F104" s="12">
        <v>45000</v>
      </c>
      <c r="G104" s="12">
        <v>30000</v>
      </c>
      <c r="H104" s="12">
        <v>15000</v>
      </c>
      <c r="I104" s="12"/>
      <c r="J104" s="12"/>
      <c r="K104" s="12"/>
      <c r="L104" s="12">
        <v>15000</v>
      </c>
      <c r="N104" s="44" t="str">
        <f t="shared" si="39"/>
        <v>OK.</v>
      </c>
      <c r="O104" s="13" t="str">
        <f t="shared" si="8"/>
        <v>OK.</v>
      </c>
    </row>
    <row r="105" spans="1:15" s="9" customFormat="1">
      <c r="A105" s="27"/>
      <c r="B105" s="112" t="s">
        <v>4</v>
      </c>
      <c r="C105" s="113"/>
      <c r="D105" s="113"/>
      <c r="E105" s="114"/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N105" t="str">
        <f t="shared" si="39"/>
        <v>OK.</v>
      </c>
      <c r="O105" s="13" t="str">
        <f t="shared" si="8"/>
        <v>OK.</v>
      </c>
    </row>
    <row r="106" spans="1:15" s="94" customFormat="1">
      <c r="A106" s="23">
        <v>3</v>
      </c>
      <c r="B106" s="23" t="s">
        <v>34</v>
      </c>
      <c r="C106" s="29" t="s">
        <v>33</v>
      </c>
      <c r="D106" s="29">
        <v>2010</v>
      </c>
      <c r="E106" s="23">
        <v>2012</v>
      </c>
      <c r="F106" s="31">
        <f t="shared" ref="F106:L106" si="52">SUM(F107:F108)</f>
        <v>2780</v>
      </c>
      <c r="G106" s="31">
        <f t="shared" si="52"/>
        <v>2000</v>
      </c>
      <c r="H106" s="31">
        <f t="shared" si="52"/>
        <v>780</v>
      </c>
      <c r="I106" s="31">
        <f t="shared" si="52"/>
        <v>0</v>
      </c>
      <c r="J106" s="31">
        <f t="shared" si="52"/>
        <v>0</v>
      </c>
      <c r="K106" s="31">
        <f t="shared" si="52"/>
        <v>0</v>
      </c>
      <c r="L106" s="31">
        <f t="shared" si="52"/>
        <v>780</v>
      </c>
      <c r="N106" s="44" t="str">
        <f t="shared" si="39"/>
        <v>OK.</v>
      </c>
      <c r="O106" s="13" t="str">
        <f t="shared" si="8"/>
        <v>OK.</v>
      </c>
    </row>
    <row r="107" spans="1:15" s="95" customFormat="1">
      <c r="A107" s="27"/>
      <c r="B107" s="112" t="s">
        <v>3</v>
      </c>
      <c r="C107" s="113"/>
      <c r="D107" s="113"/>
      <c r="E107" s="114"/>
      <c r="F107" s="12">
        <v>2780</v>
      </c>
      <c r="G107" s="12">
        <v>2000</v>
      </c>
      <c r="H107" s="12">
        <v>780</v>
      </c>
      <c r="I107" s="12"/>
      <c r="J107" s="12"/>
      <c r="K107" s="12"/>
      <c r="L107" s="12">
        <v>780</v>
      </c>
      <c r="N107" s="44" t="str">
        <f t="shared" si="39"/>
        <v>OK.</v>
      </c>
      <c r="O107" s="13" t="str">
        <f t="shared" si="8"/>
        <v>OK.</v>
      </c>
    </row>
    <row r="108" spans="1:15" s="95" customFormat="1">
      <c r="A108" s="27"/>
      <c r="B108" s="112" t="s">
        <v>4</v>
      </c>
      <c r="C108" s="113"/>
      <c r="D108" s="113"/>
      <c r="E108" s="114"/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N108" s="44" t="str">
        <f t="shared" si="39"/>
        <v>OK.</v>
      </c>
      <c r="O108" s="13" t="str">
        <f t="shared" ref="O108:O175" si="53">IF(L108&lt;=SUM(H108:K108),"OK.","Błąd")</f>
        <v>OK.</v>
      </c>
    </row>
    <row r="109" spans="1:15" s="10" customFormat="1">
      <c r="A109" s="110">
        <v>4</v>
      </c>
      <c r="B109" s="23" t="s">
        <v>34</v>
      </c>
      <c r="C109" s="29" t="s">
        <v>23</v>
      </c>
      <c r="D109" s="29">
        <v>2011</v>
      </c>
      <c r="E109" s="23">
        <v>2013</v>
      </c>
      <c r="F109" s="31">
        <f t="shared" ref="F109:L109" si="54">SUM(F110:F111)</f>
        <v>8200</v>
      </c>
      <c r="G109" s="31">
        <f t="shared" si="54"/>
        <v>0</v>
      </c>
      <c r="H109" s="31">
        <f t="shared" si="54"/>
        <v>4400</v>
      </c>
      <c r="I109" s="31">
        <f t="shared" si="54"/>
        <v>3800</v>
      </c>
      <c r="J109" s="31">
        <f t="shared" si="54"/>
        <v>0</v>
      </c>
      <c r="K109" s="31">
        <f t="shared" si="54"/>
        <v>0</v>
      </c>
      <c r="L109" s="31">
        <f t="shared" si="54"/>
        <v>8200</v>
      </c>
      <c r="N109" t="str">
        <f t="shared" si="39"/>
        <v>OK.</v>
      </c>
      <c r="O109" s="13" t="str">
        <f t="shared" si="53"/>
        <v>OK.</v>
      </c>
    </row>
    <row r="110" spans="1:15" s="9" customFormat="1">
      <c r="A110" s="27"/>
      <c r="B110" s="112" t="s">
        <v>3</v>
      </c>
      <c r="C110" s="113"/>
      <c r="D110" s="113"/>
      <c r="E110" s="114"/>
      <c r="F110" s="12">
        <f>SUM(H110:I110)</f>
        <v>8200</v>
      </c>
      <c r="G110" s="12">
        <v>0</v>
      </c>
      <c r="H110" s="12">
        <v>4400</v>
      </c>
      <c r="I110" s="12">
        <v>3800</v>
      </c>
      <c r="J110" s="12"/>
      <c r="K110" s="12"/>
      <c r="L110" s="12">
        <v>8200</v>
      </c>
      <c r="N110" t="str">
        <f t="shared" si="39"/>
        <v>OK.</v>
      </c>
      <c r="O110" s="13" t="str">
        <f t="shared" si="53"/>
        <v>OK.</v>
      </c>
    </row>
    <row r="111" spans="1:15" s="9" customFormat="1">
      <c r="A111" s="27"/>
      <c r="B111" s="112" t="s">
        <v>4</v>
      </c>
      <c r="C111" s="113"/>
      <c r="D111" s="113"/>
      <c r="E111" s="114"/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N111" t="str">
        <f t="shared" si="39"/>
        <v>OK.</v>
      </c>
      <c r="O111" s="13" t="str">
        <f t="shared" si="53"/>
        <v>OK.</v>
      </c>
    </row>
    <row r="112" spans="1:15" s="105" customFormat="1">
      <c r="A112" s="89">
        <v>5</v>
      </c>
      <c r="B112" s="23" t="s">
        <v>39</v>
      </c>
      <c r="C112" s="89" t="s">
        <v>49</v>
      </c>
      <c r="D112" s="89">
        <v>2012</v>
      </c>
      <c r="E112" s="89">
        <v>2013</v>
      </c>
      <c r="F112" s="90">
        <f t="shared" ref="F112:K112" si="55">SUM(F115:F116)</f>
        <v>4686</v>
      </c>
      <c r="G112" s="90">
        <f t="shared" si="55"/>
        <v>100370</v>
      </c>
      <c r="H112" s="90">
        <f t="shared" si="55"/>
        <v>1562</v>
      </c>
      <c r="I112" s="90">
        <f t="shared" si="55"/>
        <v>1562</v>
      </c>
      <c r="J112" s="90">
        <f t="shared" si="55"/>
        <v>1562</v>
      </c>
      <c r="K112" s="90">
        <f t="shared" si="55"/>
        <v>0</v>
      </c>
      <c r="L112" s="90">
        <f>SUM(L113:L114)</f>
        <v>4686</v>
      </c>
      <c r="N112" s="106" t="str">
        <f>IF(F112&gt;=SUM(H112:K112),"OK.","Błąd")</f>
        <v>OK.</v>
      </c>
      <c r="O112" s="107" t="str">
        <f t="shared" si="53"/>
        <v>OK.</v>
      </c>
    </row>
    <row r="113" spans="1:15" s="108" customFormat="1">
      <c r="A113" s="27"/>
      <c r="B113" s="112" t="s">
        <v>3</v>
      </c>
      <c r="C113" s="113"/>
      <c r="D113" s="113"/>
      <c r="E113" s="114"/>
      <c r="F113" s="12">
        <f t="shared" ref="F113:K113" si="56">SUM(F112)</f>
        <v>4686</v>
      </c>
      <c r="G113" s="12">
        <f t="shared" si="56"/>
        <v>100370</v>
      </c>
      <c r="H113" s="12">
        <f t="shared" si="56"/>
        <v>1562</v>
      </c>
      <c r="I113" s="12">
        <f t="shared" si="56"/>
        <v>1562</v>
      </c>
      <c r="J113" s="12">
        <f t="shared" si="56"/>
        <v>1562</v>
      </c>
      <c r="K113" s="12">
        <f t="shared" si="56"/>
        <v>0</v>
      </c>
      <c r="L113" s="12">
        <f>SUM(L115:L116)</f>
        <v>4686</v>
      </c>
      <c r="N113" s="106" t="str">
        <f t="shared" ref="N113:N116" si="57">IF(F113&gt;=SUM(H113:K113),"OK.","Błąd")</f>
        <v>OK.</v>
      </c>
      <c r="O113" s="107" t="str">
        <f t="shared" si="53"/>
        <v>OK.</v>
      </c>
    </row>
    <row r="114" spans="1:15" s="108" customFormat="1">
      <c r="A114" s="27"/>
      <c r="B114" s="112" t="s">
        <v>4</v>
      </c>
      <c r="C114" s="113"/>
      <c r="D114" s="113"/>
      <c r="E114" s="114"/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N114" s="106" t="str">
        <f t="shared" si="57"/>
        <v>OK.</v>
      </c>
      <c r="O114" s="107" t="str">
        <f t="shared" si="53"/>
        <v>OK.</v>
      </c>
    </row>
    <row r="115" spans="1:15" s="106" customFormat="1" hidden="1">
      <c r="A115" s="5"/>
      <c r="B115" s="102" t="s">
        <v>58</v>
      </c>
      <c r="C115" s="101"/>
      <c r="D115" s="103"/>
      <c r="E115" s="104"/>
      <c r="F115" s="16">
        <v>0</v>
      </c>
      <c r="G115" s="16">
        <v>52466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N115" s="106" t="str">
        <f t="shared" si="57"/>
        <v>OK.</v>
      </c>
      <c r="O115" s="107" t="str">
        <f t="shared" ref="O115:O116" si="58">IF(L115&lt;=SUM(H115:K115),"OK.","Błąd")</f>
        <v>OK.</v>
      </c>
    </row>
    <row r="116" spans="1:15" s="106" customFormat="1" hidden="1">
      <c r="A116" s="5"/>
      <c r="B116" s="102" t="s">
        <v>88</v>
      </c>
      <c r="C116" s="101"/>
      <c r="D116" s="103"/>
      <c r="E116" s="104"/>
      <c r="F116" s="16">
        <v>4686</v>
      </c>
      <c r="G116" s="16">
        <v>47904</v>
      </c>
      <c r="H116" s="16">
        <v>1562</v>
      </c>
      <c r="I116" s="16">
        <v>1562</v>
      </c>
      <c r="J116" s="16">
        <v>1562</v>
      </c>
      <c r="K116" s="16">
        <v>0</v>
      </c>
      <c r="L116" s="16">
        <v>4686</v>
      </c>
      <c r="N116" s="106" t="str">
        <f t="shared" si="57"/>
        <v>OK.</v>
      </c>
      <c r="O116" s="107" t="str">
        <f t="shared" si="58"/>
        <v>OK.</v>
      </c>
    </row>
    <row r="117" spans="1:15" s="96" customFormat="1">
      <c r="A117" s="89">
        <v>6</v>
      </c>
      <c r="B117" s="23" t="s">
        <v>38</v>
      </c>
      <c r="C117" s="89" t="s">
        <v>49</v>
      </c>
      <c r="D117" s="89">
        <v>2008</v>
      </c>
      <c r="E117" s="89">
        <v>2014</v>
      </c>
      <c r="F117" s="90">
        <v>5232</v>
      </c>
      <c r="G117" s="90">
        <v>617</v>
      </c>
      <c r="H117" s="90">
        <v>823</v>
      </c>
      <c r="I117" s="90">
        <v>823</v>
      </c>
      <c r="J117" s="90">
        <v>420</v>
      </c>
      <c r="K117" s="90">
        <v>0</v>
      </c>
      <c r="L117" s="90">
        <v>2066</v>
      </c>
      <c r="N117" s="44" t="str">
        <f t="shared" si="39"/>
        <v>OK.</v>
      </c>
      <c r="O117" s="13" t="str">
        <f t="shared" si="53"/>
        <v>OK.</v>
      </c>
    </row>
    <row r="118" spans="1:15" s="95" customFormat="1">
      <c r="A118" s="27"/>
      <c r="B118" s="115" t="s">
        <v>3</v>
      </c>
      <c r="C118" s="116"/>
      <c r="D118" s="116"/>
      <c r="E118" s="117"/>
      <c r="F118" s="12">
        <f t="shared" ref="F118:K118" si="59">SUM(F117)</f>
        <v>5232</v>
      </c>
      <c r="G118" s="12">
        <f t="shared" si="59"/>
        <v>617</v>
      </c>
      <c r="H118" s="12">
        <f t="shared" si="59"/>
        <v>823</v>
      </c>
      <c r="I118" s="12">
        <f t="shared" si="59"/>
        <v>823</v>
      </c>
      <c r="J118" s="12">
        <f t="shared" si="59"/>
        <v>420</v>
      </c>
      <c r="K118" s="12">
        <f t="shared" si="59"/>
        <v>0</v>
      </c>
      <c r="L118" s="12">
        <v>2066</v>
      </c>
      <c r="N118" s="44" t="str">
        <f t="shared" si="39"/>
        <v>OK.</v>
      </c>
      <c r="O118" s="13" t="str">
        <f t="shared" si="53"/>
        <v>OK.</v>
      </c>
    </row>
    <row r="119" spans="1:15" s="95" customFormat="1">
      <c r="A119" s="27"/>
      <c r="B119" s="112" t="s">
        <v>4</v>
      </c>
      <c r="C119" s="113"/>
      <c r="D119" s="113"/>
      <c r="E119" s="114"/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N119" s="44" t="str">
        <f t="shared" si="39"/>
        <v>OK.</v>
      </c>
      <c r="O119" s="13" t="str">
        <f t="shared" si="53"/>
        <v>OK.</v>
      </c>
    </row>
    <row r="120" spans="1:15" s="91" customFormat="1">
      <c r="A120" s="89">
        <v>7</v>
      </c>
      <c r="B120" s="23" t="s">
        <v>37</v>
      </c>
      <c r="C120" s="89" t="s">
        <v>49</v>
      </c>
      <c r="D120" s="89">
        <v>2008</v>
      </c>
      <c r="E120" s="89">
        <v>2012</v>
      </c>
      <c r="F120" s="90">
        <v>1856</v>
      </c>
      <c r="G120" s="90">
        <v>664</v>
      </c>
      <c r="H120" s="90">
        <v>724</v>
      </c>
      <c r="I120" s="90">
        <v>0</v>
      </c>
      <c r="J120" s="90">
        <v>0</v>
      </c>
      <c r="K120" s="90">
        <v>0</v>
      </c>
      <c r="L120" s="90">
        <v>724</v>
      </c>
      <c r="N120" t="str">
        <f t="shared" si="39"/>
        <v>OK.</v>
      </c>
      <c r="O120" s="13" t="str">
        <f t="shared" si="53"/>
        <v>OK.</v>
      </c>
    </row>
    <row r="121" spans="1:15" s="9" customFormat="1">
      <c r="A121" s="27"/>
      <c r="B121" s="112" t="s">
        <v>3</v>
      </c>
      <c r="C121" s="113"/>
      <c r="D121" s="113"/>
      <c r="E121" s="114"/>
      <c r="F121" s="12">
        <f t="shared" ref="F121:L121" si="60">SUM(F120)</f>
        <v>1856</v>
      </c>
      <c r="G121" s="12">
        <f t="shared" si="60"/>
        <v>664</v>
      </c>
      <c r="H121" s="12">
        <f t="shared" si="60"/>
        <v>724</v>
      </c>
      <c r="I121" s="12">
        <f t="shared" si="60"/>
        <v>0</v>
      </c>
      <c r="J121" s="12">
        <f t="shared" si="60"/>
        <v>0</v>
      </c>
      <c r="K121" s="12">
        <f t="shared" si="60"/>
        <v>0</v>
      </c>
      <c r="L121" s="12">
        <f t="shared" si="60"/>
        <v>724</v>
      </c>
      <c r="N121" t="str">
        <f t="shared" si="39"/>
        <v>OK.</v>
      </c>
      <c r="O121" s="13" t="str">
        <f t="shared" si="53"/>
        <v>OK.</v>
      </c>
    </row>
    <row r="122" spans="1:15" s="9" customFormat="1">
      <c r="A122" s="27"/>
      <c r="B122" s="112" t="s">
        <v>4</v>
      </c>
      <c r="C122" s="113"/>
      <c r="D122" s="113"/>
      <c r="E122" s="114"/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N122" t="str">
        <f t="shared" si="39"/>
        <v>OK.</v>
      </c>
      <c r="O122" s="13" t="str">
        <f t="shared" si="53"/>
        <v>OK.</v>
      </c>
    </row>
    <row r="123" spans="1:15" s="91" customFormat="1">
      <c r="A123" s="89">
        <v>8</v>
      </c>
      <c r="B123" s="23" t="s">
        <v>36</v>
      </c>
      <c r="C123" s="89" t="s">
        <v>49</v>
      </c>
      <c r="D123" s="89">
        <v>2010</v>
      </c>
      <c r="E123" s="89">
        <v>2013</v>
      </c>
      <c r="F123" s="90">
        <v>3695</v>
      </c>
      <c r="G123" s="90">
        <v>1232</v>
      </c>
      <c r="H123" s="90">
        <v>1232</v>
      </c>
      <c r="I123" s="90">
        <v>938</v>
      </c>
      <c r="J123" s="90">
        <v>0</v>
      </c>
      <c r="K123" s="90">
        <v>0</v>
      </c>
      <c r="L123" s="90">
        <v>0</v>
      </c>
      <c r="N123" t="str">
        <f t="shared" si="39"/>
        <v>OK.</v>
      </c>
      <c r="O123" s="13" t="str">
        <f t="shared" si="53"/>
        <v>OK.</v>
      </c>
    </row>
    <row r="124" spans="1:15" s="9" customFormat="1">
      <c r="A124" s="27"/>
      <c r="B124" s="112" t="s">
        <v>3</v>
      </c>
      <c r="C124" s="113"/>
      <c r="D124" s="113"/>
      <c r="E124" s="114"/>
      <c r="F124" s="12">
        <f t="shared" ref="F124:L124" si="61">SUM(F123)</f>
        <v>3695</v>
      </c>
      <c r="G124" s="12">
        <f t="shared" si="61"/>
        <v>1232</v>
      </c>
      <c r="H124" s="12">
        <f t="shared" si="61"/>
        <v>1232</v>
      </c>
      <c r="I124" s="12">
        <f t="shared" si="61"/>
        <v>938</v>
      </c>
      <c r="J124" s="12">
        <f t="shared" si="61"/>
        <v>0</v>
      </c>
      <c r="K124" s="12">
        <f t="shared" si="61"/>
        <v>0</v>
      </c>
      <c r="L124" s="12">
        <f t="shared" si="61"/>
        <v>0</v>
      </c>
      <c r="N124" t="str">
        <f t="shared" si="39"/>
        <v>OK.</v>
      </c>
      <c r="O124" s="13" t="str">
        <f t="shared" si="53"/>
        <v>OK.</v>
      </c>
    </row>
    <row r="125" spans="1:15" s="9" customFormat="1">
      <c r="A125" s="27"/>
      <c r="B125" s="112" t="s">
        <v>4</v>
      </c>
      <c r="C125" s="113"/>
      <c r="D125" s="113"/>
      <c r="E125" s="114"/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N125" t="str">
        <f t="shared" si="39"/>
        <v>OK.</v>
      </c>
      <c r="O125" s="13" t="str">
        <f t="shared" si="53"/>
        <v>OK.</v>
      </c>
    </row>
    <row r="126" spans="1:15" s="96" customFormat="1">
      <c r="A126" s="89">
        <v>9</v>
      </c>
      <c r="B126" s="23" t="s">
        <v>34</v>
      </c>
      <c r="C126" s="89" t="s">
        <v>49</v>
      </c>
      <c r="D126" s="89">
        <v>2010</v>
      </c>
      <c r="E126" s="89">
        <v>2012</v>
      </c>
      <c r="F126" s="90">
        <f t="shared" ref="F126:K126" si="62">SUM(F129:F130)</f>
        <v>1870</v>
      </c>
      <c r="G126" s="90">
        <f t="shared" si="62"/>
        <v>1010</v>
      </c>
      <c r="H126" s="90">
        <f t="shared" si="62"/>
        <v>770</v>
      </c>
      <c r="I126" s="90">
        <f t="shared" si="62"/>
        <v>0</v>
      </c>
      <c r="J126" s="90">
        <f t="shared" si="62"/>
        <v>0</v>
      </c>
      <c r="K126" s="90">
        <f t="shared" si="62"/>
        <v>0</v>
      </c>
      <c r="L126" s="90">
        <v>770</v>
      </c>
      <c r="N126" s="44" t="str">
        <f t="shared" si="39"/>
        <v>OK.</v>
      </c>
      <c r="O126" s="13" t="str">
        <f t="shared" si="53"/>
        <v>OK.</v>
      </c>
    </row>
    <row r="127" spans="1:15" s="95" customFormat="1">
      <c r="A127" s="27"/>
      <c r="B127" s="112" t="s">
        <v>3</v>
      </c>
      <c r="C127" s="113"/>
      <c r="D127" s="113"/>
      <c r="E127" s="114"/>
      <c r="F127" s="12">
        <f t="shared" ref="F127:K127" si="63">SUM(F126)</f>
        <v>1870</v>
      </c>
      <c r="G127" s="12">
        <f t="shared" si="63"/>
        <v>1010</v>
      </c>
      <c r="H127" s="12">
        <f t="shared" si="63"/>
        <v>770</v>
      </c>
      <c r="I127" s="12">
        <f t="shared" si="63"/>
        <v>0</v>
      </c>
      <c r="J127" s="12">
        <f t="shared" si="63"/>
        <v>0</v>
      </c>
      <c r="K127" s="12">
        <f t="shared" si="63"/>
        <v>0</v>
      </c>
      <c r="L127" s="12">
        <v>770</v>
      </c>
      <c r="N127" s="44" t="str">
        <f t="shared" si="39"/>
        <v>OK.</v>
      </c>
      <c r="O127" s="13" t="str">
        <f t="shared" si="53"/>
        <v>OK.</v>
      </c>
    </row>
    <row r="128" spans="1:15" s="95" customFormat="1">
      <c r="A128" s="27"/>
      <c r="B128" s="112" t="s">
        <v>4</v>
      </c>
      <c r="C128" s="113"/>
      <c r="D128" s="113"/>
      <c r="E128" s="114"/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N128" s="44" t="str">
        <f t="shared" si="39"/>
        <v>OK.</v>
      </c>
      <c r="O128" s="13" t="str">
        <f t="shared" si="53"/>
        <v>OK.</v>
      </c>
    </row>
    <row r="129" spans="1:15" s="44" customFormat="1" hidden="1">
      <c r="A129" s="5"/>
      <c r="B129" s="97" t="s">
        <v>58</v>
      </c>
      <c r="C129" s="101"/>
      <c r="D129" s="98"/>
      <c r="E129" s="99"/>
      <c r="F129" s="16">
        <v>1100</v>
      </c>
      <c r="G129" s="16">
        <v>240</v>
      </c>
      <c r="H129" s="16">
        <v>770</v>
      </c>
      <c r="I129" s="16">
        <v>0</v>
      </c>
      <c r="J129" s="16">
        <v>0</v>
      </c>
      <c r="K129" s="16">
        <v>0</v>
      </c>
      <c r="L129" s="16">
        <v>1010</v>
      </c>
      <c r="N129" t="str">
        <f>IF(F129&gt;=SUM(G129:K129),"OK.","Błąd")</f>
        <v>OK.</v>
      </c>
      <c r="O129" s="13" t="str">
        <f t="shared" si="53"/>
        <v>Błąd</v>
      </c>
    </row>
    <row r="130" spans="1:15" s="44" customFormat="1" hidden="1">
      <c r="A130" s="5"/>
      <c r="B130" s="97" t="s">
        <v>88</v>
      </c>
      <c r="C130" s="101"/>
      <c r="D130" s="98"/>
      <c r="E130" s="99"/>
      <c r="F130" s="16">
        <v>770</v>
      </c>
      <c r="G130" s="16">
        <v>770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N130"/>
      <c r="O130" s="13" t="str">
        <f t="shared" si="53"/>
        <v>OK.</v>
      </c>
    </row>
    <row r="131" spans="1:15" s="91" customFormat="1">
      <c r="A131" s="89">
        <v>10</v>
      </c>
      <c r="B131" s="23" t="s">
        <v>40</v>
      </c>
      <c r="C131" s="89" t="s">
        <v>49</v>
      </c>
      <c r="D131" s="89">
        <v>2010</v>
      </c>
      <c r="E131" s="89">
        <v>2013</v>
      </c>
      <c r="F131" s="90">
        <v>8174</v>
      </c>
      <c r="G131" s="90">
        <v>2318</v>
      </c>
      <c r="H131" s="90">
        <v>610</v>
      </c>
      <c r="I131" s="90">
        <v>2308</v>
      </c>
      <c r="J131" s="90">
        <v>0</v>
      </c>
      <c r="K131" s="90">
        <v>0</v>
      </c>
      <c r="L131" s="90">
        <f>SUM(H131:K131)</f>
        <v>2918</v>
      </c>
      <c r="N131" t="str">
        <f t="shared" si="39"/>
        <v>OK.</v>
      </c>
      <c r="O131" s="13" t="str">
        <f t="shared" si="53"/>
        <v>OK.</v>
      </c>
    </row>
    <row r="132" spans="1:15" s="9" customFormat="1">
      <c r="A132" s="27"/>
      <c r="B132" s="115" t="s">
        <v>3</v>
      </c>
      <c r="C132" s="116"/>
      <c r="D132" s="116"/>
      <c r="E132" s="117"/>
      <c r="F132" s="12">
        <f t="shared" ref="F132:L132" si="64">SUM(F131)</f>
        <v>8174</v>
      </c>
      <c r="G132" s="12">
        <f t="shared" si="64"/>
        <v>2318</v>
      </c>
      <c r="H132" s="12">
        <f t="shared" si="64"/>
        <v>610</v>
      </c>
      <c r="I132" s="12">
        <f t="shared" si="64"/>
        <v>2308</v>
      </c>
      <c r="J132" s="12">
        <f t="shared" si="64"/>
        <v>0</v>
      </c>
      <c r="K132" s="12">
        <f t="shared" si="64"/>
        <v>0</v>
      </c>
      <c r="L132" s="12">
        <f t="shared" si="64"/>
        <v>2918</v>
      </c>
      <c r="N132" t="str">
        <f t="shared" si="39"/>
        <v>OK.</v>
      </c>
      <c r="O132" s="13" t="str">
        <f t="shared" si="53"/>
        <v>OK.</v>
      </c>
    </row>
    <row r="133" spans="1:15" s="9" customFormat="1">
      <c r="A133" s="27"/>
      <c r="B133" s="112" t="s">
        <v>4</v>
      </c>
      <c r="C133" s="113"/>
      <c r="D133" s="113"/>
      <c r="E133" s="114"/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N133" t="str">
        <f t="shared" si="39"/>
        <v>OK.</v>
      </c>
      <c r="O133" s="13" t="str">
        <f t="shared" si="53"/>
        <v>OK.</v>
      </c>
    </row>
    <row r="134" spans="1:15" s="105" customFormat="1">
      <c r="A134" s="89">
        <v>11</v>
      </c>
      <c r="B134" s="23" t="s">
        <v>52</v>
      </c>
      <c r="C134" s="89" t="s">
        <v>50</v>
      </c>
      <c r="D134" s="92">
        <v>2010</v>
      </c>
      <c r="E134" s="93">
        <v>2013</v>
      </c>
      <c r="F134" s="90">
        <f t="shared" ref="F134:K134" si="65">SUM(F137:F138)</f>
        <v>335836</v>
      </c>
      <c r="G134" s="90">
        <f t="shared" si="65"/>
        <v>100370</v>
      </c>
      <c r="H134" s="90">
        <f t="shared" si="65"/>
        <v>123000</v>
      </c>
      <c r="I134" s="90">
        <f t="shared" si="65"/>
        <v>60000</v>
      </c>
      <c r="J134" s="90">
        <f t="shared" si="65"/>
        <v>0</v>
      </c>
      <c r="K134" s="90">
        <f t="shared" si="65"/>
        <v>0</v>
      </c>
      <c r="L134" s="90">
        <f>SUM(L135:L136)</f>
        <v>120000</v>
      </c>
      <c r="N134" s="106" t="str">
        <f t="shared" si="39"/>
        <v>OK.</v>
      </c>
      <c r="O134" s="107" t="str">
        <f t="shared" si="53"/>
        <v>OK.</v>
      </c>
    </row>
    <row r="135" spans="1:15" s="108" customFormat="1">
      <c r="A135" s="27"/>
      <c r="B135" s="112" t="s">
        <v>3</v>
      </c>
      <c r="C135" s="113"/>
      <c r="D135" s="113"/>
      <c r="E135" s="114"/>
      <c r="F135" s="12">
        <f t="shared" ref="F135:K135" si="66">SUM(F134)</f>
        <v>335836</v>
      </c>
      <c r="G135" s="12">
        <f t="shared" si="66"/>
        <v>100370</v>
      </c>
      <c r="H135" s="12">
        <f t="shared" si="66"/>
        <v>123000</v>
      </c>
      <c r="I135" s="12">
        <f t="shared" si="66"/>
        <v>60000</v>
      </c>
      <c r="J135" s="12">
        <f t="shared" si="66"/>
        <v>0</v>
      </c>
      <c r="K135" s="12">
        <f t="shared" si="66"/>
        <v>0</v>
      </c>
      <c r="L135" s="12">
        <f>SUM(L137:L138)</f>
        <v>120000</v>
      </c>
      <c r="N135" s="106" t="str">
        <f t="shared" si="39"/>
        <v>OK.</v>
      </c>
      <c r="O135" s="107" t="str">
        <f t="shared" si="53"/>
        <v>OK.</v>
      </c>
    </row>
    <row r="136" spans="1:15" s="108" customFormat="1">
      <c r="A136" s="27"/>
      <c r="B136" s="112" t="s">
        <v>4</v>
      </c>
      <c r="C136" s="113"/>
      <c r="D136" s="113"/>
      <c r="E136" s="114"/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N136" s="106" t="str">
        <f t="shared" si="39"/>
        <v>OK.</v>
      </c>
      <c r="O136" s="107" t="str">
        <f t="shared" si="53"/>
        <v>OK.</v>
      </c>
    </row>
    <row r="137" spans="1:15" s="106" customFormat="1" hidden="1">
      <c r="A137" s="5"/>
      <c r="B137" s="102" t="s">
        <v>58</v>
      </c>
      <c r="C137" s="101"/>
      <c r="D137" s="103"/>
      <c r="E137" s="104"/>
      <c r="F137" s="16">
        <v>215836</v>
      </c>
      <c r="G137" s="16">
        <v>52466</v>
      </c>
      <c r="H137" s="16">
        <v>63000</v>
      </c>
      <c r="I137" s="16">
        <v>0</v>
      </c>
      <c r="J137" s="16">
        <v>0</v>
      </c>
      <c r="K137" s="16">
        <v>0</v>
      </c>
      <c r="L137" s="16">
        <v>0</v>
      </c>
      <c r="N137" s="106" t="str">
        <f t="shared" si="39"/>
        <v>OK.</v>
      </c>
      <c r="O137" s="107" t="str">
        <f t="shared" si="53"/>
        <v>OK.</v>
      </c>
    </row>
    <row r="138" spans="1:15" s="106" customFormat="1" hidden="1">
      <c r="A138" s="5"/>
      <c r="B138" s="102" t="s">
        <v>88</v>
      </c>
      <c r="C138" s="101"/>
      <c r="D138" s="103"/>
      <c r="E138" s="104"/>
      <c r="F138" s="16">
        <v>120000</v>
      </c>
      <c r="G138" s="16">
        <v>47904</v>
      </c>
      <c r="H138" s="16">
        <v>60000</v>
      </c>
      <c r="I138" s="16">
        <v>60000</v>
      </c>
      <c r="J138" s="16">
        <v>0</v>
      </c>
      <c r="K138" s="16">
        <v>0</v>
      </c>
      <c r="L138" s="16">
        <v>120000</v>
      </c>
      <c r="O138" s="107" t="str">
        <f t="shared" si="53"/>
        <v>OK.</v>
      </c>
    </row>
    <row r="139" spans="1:15" s="91" customFormat="1">
      <c r="A139" s="89">
        <v>12</v>
      </c>
      <c r="B139" s="23" t="s">
        <v>51</v>
      </c>
      <c r="C139" s="89" t="s">
        <v>50</v>
      </c>
      <c r="D139" s="92">
        <v>2010</v>
      </c>
      <c r="E139" s="93">
        <v>2014</v>
      </c>
      <c r="F139" s="90">
        <v>34800</v>
      </c>
      <c r="G139" s="90">
        <v>6960</v>
      </c>
      <c r="H139" s="90">
        <v>6960</v>
      </c>
      <c r="I139" s="90">
        <v>6890</v>
      </c>
      <c r="J139" s="90">
        <v>6860</v>
      </c>
      <c r="K139" s="90">
        <v>0</v>
      </c>
      <c r="L139" s="90">
        <v>0</v>
      </c>
      <c r="N139" t="str">
        <f t="shared" si="39"/>
        <v>OK.</v>
      </c>
      <c r="O139" s="13" t="str">
        <f t="shared" si="53"/>
        <v>OK.</v>
      </c>
    </row>
    <row r="140" spans="1:15" s="9" customFormat="1">
      <c r="A140" s="27"/>
      <c r="B140" s="112" t="s">
        <v>3</v>
      </c>
      <c r="C140" s="113"/>
      <c r="D140" s="113"/>
      <c r="E140" s="114"/>
      <c r="F140" s="12">
        <f t="shared" ref="F140:L140" si="67">SUM(F139)</f>
        <v>34800</v>
      </c>
      <c r="G140" s="12">
        <f t="shared" si="67"/>
        <v>6960</v>
      </c>
      <c r="H140" s="12">
        <f t="shared" si="67"/>
        <v>6960</v>
      </c>
      <c r="I140" s="12">
        <f t="shared" si="67"/>
        <v>6890</v>
      </c>
      <c r="J140" s="12">
        <f t="shared" si="67"/>
        <v>6860</v>
      </c>
      <c r="K140" s="12">
        <f t="shared" si="67"/>
        <v>0</v>
      </c>
      <c r="L140" s="12">
        <f t="shared" si="67"/>
        <v>0</v>
      </c>
      <c r="N140" t="str">
        <f t="shared" si="39"/>
        <v>OK.</v>
      </c>
      <c r="O140" s="13" t="str">
        <f t="shared" si="53"/>
        <v>OK.</v>
      </c>
    </row>
    <row r="141" spans="1:15" s="9" customFormat="1">
      <c r="A141" s="27"/>
      <c r="B141" s="112" t="s">
        <v>4</v>
      </c>
      <c r="C141" s="113"/>
      <c r="D141" s="113"/>
      <c r="E141" s="114"/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N141" t="str">
        <f t="shared" si="39"/>
        <v>OK.</v>
      </c>
      <c r="O141" s="13" t="str">
        <f t="shared" si="53"/>
        <v>OK.</v>
      </c>
    </row>
    <row r="142" spans="1:15" s="96" customFormat="1">
      <c r="A142" s="89">
        <v>13</v>
      </c>
      <c r="B142" s="23" t="s">
        <v>53</v>
      </c>
      <c r="C142" s="89" t="s">
        <v>50</v>
      </c>
      <c r="D142" s="92">
        <v>2011</v>
      </c>
      <c r="E142" s="93">
        <v>2013</v>
      </c>
      <c r="F142" s="90">
        <v>1688</v>
      </c>
      <c r="G142" s="90">
        <v>536</v>
      </c>
      <c r="H142" s="90">
        <v>562</v>
      </c>
      <c r="I142" s="90">
        <v>590</v>
      </c>
      <c r="J142" s="90">
        <v>0</v>
      </c>
      <c r="K142" s="90">
        <v>0</v>
      </c>
      <c r="L142" s="90">
        <v>1152</v>
      </c>
      <c r="N142" s="44" t="str">
        <f t="shared" si="39"/>
        <v>OK.</v>
      </c>
      <c r="O142" s="13" t="str">
        <f t="shared" si="53"/>
        <v>OK.</v>
      </c>
    </row>
    <row r="143" spans="1:15" s="95" customFormat="1">
      <c r="A143" s="27"/>
      <c r="B143" s="112" t="s">
        <v>3</v>
      </c>
      <c r="C143" s="113"/>
      <c r="D143" s="113"/>
      <c r="E143" s="114"/>
      <c r="F143" s="12">
        <f t="shared" ref="F143:K143" si="68">SUM(F142)</f>
        <v>1688</v>
      </c>
      <c r="G143" s="12">
        <f t="shared" si="68"/>
        <v>536</v>
      </c>
      <c r="H143" s="12">
        <f t="shared" si="68"/>
        <v>562</v>
      </c>
      <c r="I143" s="12">
        <f t="shared" si="68"/>
        <v>590</v>
      </c>
      <c r="J143" s="12">
        <f t="shared" si="68"/>
        <v>0</v>
      </c>
      <c r="K143" s="12">
        <f t="shared" si="68"/>
        <v>0</v>
      </c>
      <c r="L143" s="12">
        <v>1152</v>
      </c>
      <c r="N143" s="44" t="str">
        <f t="shared" si="39"/>
        <v>OK.</v>
      </c>
      <c r="O143" s="13" t="str">
        <f t="shared" si="53"/>
        <v>OK.</v>
      </c>
    </row>
    <row r="144" spans="1:15" s="95" customFormat="1">
      <c r="A144" s="27"/>
      <c r="B144" s="112" t="s">
        <v>4</v>
      </c>
      <c r="C144" s="113"/>
      <c r="D144" s="113"/>
      <c r="E144" s="114"/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N144" s="44" t="str">
        <f t="shared" si="39"/>
        <v>OK.</v>
      </c>
      <c r="O144" s="13" t="str">
        <f t="shared" si="53"/>
        <v>OK.</v>
      </c>
    </row>
    <row r="145" spans="1:15" s="105" customFormat="1">
      <c r="A145" s="89">
        <v>14</v>
      </c>
      <c r="B145" s="23" t="s">
        <v>54</v>
      </c>
      <c r="C145" s="89" t="s">
        <v>50</v>
      </c>
      <c r="D145" s="92">
        <v>2010</v>
      </c>
      <c r="E145" s="93">
        <v>2013</v>
      </c>
      <c r="F145" s="90">
        <f t="shared" ref="F145:K145" si="69">SUM(F148:F149)</f>
        <v>8520</v>
      </c>
      <c r="G145" s="90">
        <f t="shared" si="69"/>
        <v>100370</v>
      </c>
      <c r="H145" s="90">
        <f t="shared" si="69"/>
        <v>1936</v>
      </c>
      <c r="I145" s="90">
        <f t="shared" si="69"/>
        <v>2200</v>
      </c>
      <c r="J145" s="90">
        <f t="shared" si="69"/>
        <v>0</v>
      </c>
      <c r="K145" s="90">
        <f t="shared" si="69"/>
        <v>0</v>
      </c>
      <c r="L145" s="90">
        <f>SUM(L146:L147)</f>
        <v>3400</v>
      </c>
      <c r="N145" s="106" t="str">
        <f>IF(F145&gt;=SUM(H145:K145),"OK.","Błąd")</f>
        <v>OK.</v>
      </c>
      <c r="O145" s="107" t="str">
        <f t="shared" si="53"/>
        <v>OK.</v>
      </c>
    </row>
    <row r="146" spans="1:15" s="108" customFormat="1">
      <c r="A146" s="27"/>
      <c r="B146" s="112" t="s">
        <v>3</v>
      </c>
      <c r="C146" s="113"/>
      <c r="D146" s="113"/>
      <c r="E146" s="114"/>
      <c r="F146" s="12">
        <f t="shared" ref="F146:K146" si="70">SUM(F145)</f>
        <v>8520</v>
      </c>
      <c r="G146" s="12">
        <f t="shared" si="70"/>
        <v>100370</v>
      </c>
      <c r="H146" s="12">
        <f t="shared" si="70"/>
        <v>1936</v>
      </c>
      <c r="I146" s="12">
        <f t="shared" si="70"/>
        <v>2200</v>
      </c>
      <c r="J146" s="12">
        <f t="shared" si="70"/>
        <v>0</v>
      </c>
      <c r="K146" s="12">
        <f t="shared" si="70"/>
        <v>0</v>
      </c>
      <c r="L146" s="12">
        <f>SUM(L148:L149)</f>
        <v>3400</v>
      </c>
      <c r="N146" s="106" t="str">
        <f t="shared" ref="N146:N149" si="71">IF(F146&gt;=SUM(H146:K146),"OK.","Błąd")</f>
        <v>OK.</v>
      </c>
      <c r="O146" s="107" t="str">
        <f t="shared" si="53"/>
        <v>OK.</v>
      </c>
    </row>
    <row r="147" spans="1:15" s="108" customFormat="1">
      <c r="A147" s="27"/>
      <c r="B147" s="112" t="s">
        <v>4</v>
      </c>
      <c r="C147" s="113"/>
      <c r="D147" s="113"/>
      <c r="E147" s="114"/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N147" s="106" t="str">
        <f t="shared" si="71"/>
        <v>OK.</v>
      </c>
      <c r="O147" s="107" t="str">
        <f t="shared" si="53"/>
        <v>OK.</v>
      </c>
    </row>
    <row r="148" spans="1:15" s="106" customFormat="1" hidden="1">
      <c r="A148" s="5"/>
      <c r="B148" s="102" t="s">
        <v>58</v>
      </c>
      <c r="C148" s="101"/>
      <c r="D148" s="103"/>
      <c r="E148" s="104"/>
      <c r="F148" s="16">
        <v>5120</v>
      </c>
      <c r="G148" s="16">
        <v>52466</v>
      </c>
      <c r="H148" s="16">
        <v>736</v>
      </c>
      <c r="I148" s="16">
        <v>0</v>
      </c>
      <c r="J148" s="16">
        <v>0</v>
      </c>
      <c r="K148" s="16">
        <v>0</v>
      </c>
      <c r="L148" s="16">
        <v>0</v>
      </c>
      <c r="N148" s="106" t="str">
        <f t="shared" si="71"/>
        <v>OK.</v>
      </c>
      <c r="O148" s="107" t="str">
        <f t="shared" ref="O148:O149" si="72">IF(L148&lt;=SUM(H148:K148),"OK.","Błąd")</f>
        <v>OK.</v>
      </c>
    </row>
    <row r="149" spans="1:15" s="106" customFormat="1" hidden="1">
      <c r="A149" s="5"/>
      <c r="B149" s="102" t="s">
        <v>88</v>
      </c>
      <c r="C149" s="101"/>
      <c r="D149" s="103"/>
      <c r="E149" s="104"/>
      <c r="F149" s="16">
        <v>3400</v>
      </c>
      <c r="G149" s="16">
        <v>47904</v>
      </c>
      <c r="H149" s="16">
        <v>1200</v>
      </c>
      <c r="I149" s="16">
        <v>2200</v>
      </c>
      <c r="J149" s="16">
        <v>0</v>
      </c>
      <c r="K149" s="16">
        <v>0</v>
      </c>
      <c r="L149" s="16">
        <v>3400</v>
      </c>
      <c r="N149" s="106" t="str">
        <f t="shared" si="71"/>
        <v>OK.</v>
      </c>
      <c r="O149" s="107" t="str">
        <f t="shared" si="72"/>
        <v>OK.</v>
      </c>
    </row>
    <row r="150" spans="1:15" s="96" customFormat="1">
      <c r="A150" s="89">
        <v>15</v>
      </c>
      <c r="B150" s="23" t="s">
        <v>107</v>
      </c>
      <c r="C150" s="89" t="s">
        <v>50</v>
      </c>
      <c r="D150" s="92">
        <v>2011</v>
      </c>
      <c r="E150" s="93">
        <v>2012</v>
      </c>
      <c r="F150" s="90">
        <v>11712</v>
      </c>
      <c r="G150" s="90">
        <v>5856</v>
      </c>
      <c r="H150" s="90">
        <v>5856</v>
      </c>
      <c r="I150" s="90">
        <v>0</v>
      </c>
      <c r="J150" s="90">
        <v>0</v>
      </c>
      <c r="K150" s="90">
        <v>0</v>
      </c>
      <c r="L150" s="90">
        <v>5856</v>
      </c>
      <c r="N150" s="44" t="str">
        <f t="shared" ref="N150:N152" si="73">IF(F150&gt;=SUM(G150:K150),"OK.","Błąd")</f>
        <v>OK.</v>
      </c>
      <c r="O150" s="100" t="str">
        <f t="shared" ref="O150:O152" si="74">IF(L150&lt;=SUM(H150:K150),"OK.","Błąd")</f>
        <v>OK.</v>
      </c>
    </row>
    <row r="151" spans="1:15" s="95" customFormat="1">
      <c r="A151" s="27"/>
      <c r="B151" s="112" t="s">
        <v>3</v>
      </c>
      <c r="C151" s="113"/>
      <c r="D151" s="113"/>
      <c r="E151" s="114"/>
      <c r="F151" s="12">
        <f t="shared" ref="F151:K151" si="75">SUM(F150)</f>
        <v>11712</v>
      </c>
      <c r="G151" s="12">
        <f t="shared" si="75"/>
        <v>5856</v>
      </c>
      <c r="H151" s="12">
        <f t="shared" si="75"/>
        <v>5856</v>
      </c>
      <c r="I151" s="12">
        <f t="shared" si="75"/>
        <v>0</v>
      </c>
      <c r="J151" s="12">
        <f t="shared" si="75"/>
        <v>0</v>
      </c>
      <c r="K151" s="12">
        <f t="shared" si="75"/>
        <v>0</v>
      </c>
      <c r="L151" s="12">
        <v>5856</v>
      </c>
      <c r="N151" s="44" t="str">
        <f t="shared" si="73"/>
        <v>OK.</v>
      </c>
      <c r="O151" s="100" t="str">
        <f t="shared" si="74"/>
        <v>OK.</v>
      </c>
    </row>
    <row r="152" spans="1:15" s="95" customFormat="1">
      <c r="A152" s="27"/>
      <c r="B152" s="112" t="s">
        <v>4</v>
      </c>
      <c r="C152" s="113"/>
      <c r="D152" s="113"/>
      <c r="E152" s="114"/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N152" s="44" t="str">
        <f t="shared" si="73"/>
        <v>OK.</v>
      </c>
      <c r="O152" s="100" t="str">
        <f t="shared" si="74"/>
        <v>OK.</v>
      </c>
    </row>
    <row r="153" spans="1:15" s="10" customFormat="1">
      <c r="A153" s="110">
        <v>16</v>
      </c>
      <c r="B153" s="32" t="s">
        <v>41</v>
      </c>
      <c r="C153" s="29" t="s">
        <v>23</v>
      </c>
      <c r="D153" s="30">
        <v>2011</v>
      </c>
      <c r="E153" s="23" t="s">
        <v>95</v>
      </c>
      <c r="F153" s="31">
        <v>83000</v>
      </c>
      <c r="G153" s="33">
        <v>0</v>
      </c>
      <c r="H153" s="31">
        <v>44000</v>
      </c>
      <c r="I153" s="31">
        <v>39000</v>
      </c>
      <c r="J153" s="31">
        <v>0</v>
      </c>
      <c r="K153" s="31">
        <v>0</v>
      </c>
      <c r="L153" s="31">
        <v>44000</v>
      </c>
      <c r="N153" t="str">
        <f t="shared" ref="N153:N178" si="76">IF(F153&gt;=SUM(G153:K153),"OK.","Błąd")</f>
        <v>OK.</v>
      </c>
      <c r="O153" s="13" t="str">
        <f t="shared" si="53"/>
        <v>OK.</v>
      </c>
    </row>
    <row r="154" spans="1:15" s="9" customFormat="1">
      <c r="A154" s="27"/>
      <c r="B154" s="112" t="s">
        <v>3</v>
      </c>
      <c r="C154" s="113"/>
      <c r="D154" s="113"/>
      <c r="E154" s="114"/>
      <c r="F154" s="12">
        <v>83000</v>
      </c>
      <c r="G154" s="12">
        <v>0</v>
      </c>
      <c r="H154" s="12">
        <v>44000</v>
      </c>
      <c r="I154" s="12">
        <v>39000</v>
      </c>
      <c r="J154" s="12">
        <f>SUM(J153)</f>
        <v>0</v>
      </c>
      <c r="K154" s="12">
        <f>SUM(K153)</f>
        <v>0</v>
      </c>
      <c r="L154" s="12">
        <f>SUM(L153)</f>
        <v>44000</v>
      </c>
      <c r="N154" t="str">
        <f t="shared" si="76"/>
        <v>OK.</v>
      </c>
      <c r="O154" s="13" t="str">
        <f t="shared" si="53"/>
        <v>OK.</v>
      </c>
    </row>
    <row r="155" spans="1:15" s="9" customFormat="1">
      <c r="A155" s="27"/>
      <c r="B155" s="112" t="s">
        <v>4</v>
      </c>
      <c r="C155" s="113"/>
      <c r="D155" s="113"/>
      <c r="E155" s="114"/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N155" t="str">
        <f t="shared" si="76"/>
        <v>OK.</v>
      </c>
      <c r="O155" s="13" t="str">
        <f t="shared" si="53"/>
        <v>OK.</v>
      </c>
    </row>
    <row r="156" spans="1:15" s="10" customFormat="1">
      <c r="A156" s="23">
        <v>17</v>
      </c>
      <c r="B156" s="79" t="s">
        <v>82</v>
      </c>
      <c r="C156" s="29" t="s">
        <v>80</v>
      </c>
      <c r="D156" s="32">
        <v>2009</v>
      </c>
      <c r="E156" s="23">
        <v>2014</v>
      </c>
      <c r="F156" s="33">
        <f>SUM(F157:F158)</f>
        <v>762709</v>
      </c>
      <c r="G156" s="33">
        <f t="shared" ref="G156:L156" si="77">SUM(G157:G158)</f>
        <v>160000</v>
      </c>
      <c r="H156" s="33">
        <f t="shared" si="77"/>
        <v>139000</v>
      </c>
      <c r="I156" s="33">
        <f t="shared" si="77"/>
        <v>170000</v>
      </c>
      <c r="J156" s="33">
        <f t="shared" si="77"/>
        <v>100000</v>
      </c>
      <c r="K156" s="33">
        <f t="shared" si="77"/>
        <v>0</v>
      </c>
      <c r="L156" s="33">
        <f t="shared" si="77"/>
        <v>0</v>
      </c>
      <c r="N156" t="str">
        <f t="shared" si="76"/>
        <v>OK.</v>
      </c>
      <c r="O156" s="13" t="str">
        <f t="shared" si="53"/>
        <v>OK.</v>
      </c>
    </row>
    <row r="157" spans="1:15" s="9" customFormat="1">
      <c r="A157" s="27"/>
      <c r="B157" s="112" t="s">
        <v>3</v>
      </c>
      <c r="C157" s="113"/>
      <c r="D157" s="113"/>
      <c r="E157" s="114"/>
      <c r="F157" s="12">
        <f>SUM(F159:F161)</f>
        <v>762709</v>
      </c>
      <c r="G157" s="12">
        <f t="shared" ref="G157:L157" si="78">SUM(G159:G161)</f>
        <v>160000</v>
      </c>
      <c r="H157" s="12">
        <f t="shared" si="78"/>
        <v>139000</v>
      </c>
      <c r="I157" s="12">
        <f t="shared" si="78"/>
        <v>170000</v>
      </c>
      <c r="J157" s="12">
        <f t="shared" si="78"/>
        <v>100000</v>
      </c>
      <c r="K157" s="12">
        <f t="shared" si="78"/>
        <v>0</v>
      </c>
      <c r="L157" s="12">
        <f t="shared" si="78"/>
        <v>0</v>
      </c>
      <c r="N157" t="str">
        <f t="shared" si="76"/>
        <v>OK.</v>
      </c>
      <c r="O157" s="13" t="str">
        <f t="shared" si="53"/>
        <v>OK.</v>
      </c>
    </row>
    <row r="158" spans="1:15" s="9" customFormat="1">
      <c r="A158" s="27"/>
      <c r="B158" s="112" t="s">
        <v>4</v>
      </c>
      <c r="C158" s="113"/>
      <c r="D158" s="113"/>
      <c r="E158" s="114"/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N158" t="str">
        <f t="shared" si="76"/>
        <v>OK.</v>
      </c>
      <c r="O158" s="13" t="str">
        <f t="shared" si="53"/>
        <v>OK.</v>
      </c>
    </row>
    <row r="159" spans="1:15" s="44" customFormat="1" hidden="1">
      <c r="A159" s="38"/>
      <c r="B159" s="39" t="s">
        <v>58</v>
      </c>
      <c r="C159" s="40"/>
      <c r="D159" s="41"/>
      <c r="E159" s="42"/>
      <c r="F159" s="43">
        <v>0</v>
      </c>
      <c r="G159" s="43">
        <v>0</v>
      </c>
      <c r="H159" s="43">
        <v>0</v>
      </c>
      <c r="I159" s="43">
        <v>0</v>
      </c>
      <c r="J159" s="43"/>
      <c r="K159" s="43"/>
      <c r="L159" s="43"/>
      <c r="N159" t="str">
        <f t="shared" si="76"/>
        <v>OK.</v>
      </c>
      <c r="O159" s="13" t="str">
        <f t="shared" si="53"/>
        <v>OK.</v>
      </c>
    </row>
    <row r="160" spans="1:15" s="44" customFormat="1" hidden="1">
      <c r="A160" s="38"/>
      <c r="B160" s="39" t="s">
        <v>81</v>
      </c>
      <c r="C160" s="40"/>
      <c r="D160" s="41"/>
      <c r="E160" s="42"/>
      <c r="F160" s="43">
        <v>793709</v>
      </c>
      <c r="G160" s="43">
        <v>160000</v>
      </c>
      <c r="H160" s="43">
        <v>170000</v>
      </c>
      <c r="I160" s="43">
        <v>170000</v>
      </c>
      <c r="J160" s="43">
        <v>100000</v>
      </c>
      <c r="K160" s="43"/>
      <c r="L160" s="43">
        <v>0</v>
      </c>
      <c r="N160" t="str">
        <f t="shared" si="76"/>
        <v>OK.</v>
      </c>
      <c r="O160" s="13" t="str">
        <f t="shared" si="53"/>
        <v>OK.</v>
      </c>
    </row>
    <row r="161" spans="1:15" s="44" customFormat="1" hidden="1">
      <c r="A161" s="38"/>
      <c r="B161" s="39" t="s">
        <v>92</v>
      </c>
      <c r="C161" s="40"/>
      <c r="D161" s="41"/>
      <c r="E161" s="42"/>
      <c r="F161" s="43">
        <v>-31000</v>
      </c>
      <c r="G161" s="43">
        <v>0</v>
      </c>
      <c r="H161" s="43">
        <v>-31000</v>
      </c>
      <c r="I161" s="43">
        <v>0</v>
      </c>
      <c r="J161" s="43">
        <v>0</v>
      </c>
      <c r="K161" s="43"/>
      <c r="L161" s="43"/>
      <c r="N161" t="str">
        <f t="shared" si="76"/>
        <v>OK.</v>
      </c>
      <c r="O161" s="13" t="str">
        <f t="shared" si="53"/>
        <v>Błąd</v>
      </c>
    </row>
    <row r="162" spans="1:15" s="10" customFormat="1">
      <c r="A162" s="23">
        <v>18</v>
      </c>
      <c r="B162" s="79" t="s">
        <v>83</v>
      </c>
      <c r="C162" s="29" t="s">
        <v>23</v>
      </c>
      <c r="D162" s="32">
        <v>2008</v>
      </c>
      <c r="E162" s="23">
        <v>2013</v>
      </c>
      <c r="F162" s="33">
        <f t="shared" ref="F162:L162" si="79">SUM(F163:F164)</f>
        <v>1353900</v>
      </c>
      <c r="G162" s="33">
        <f t="shared" si="79"/>
        <v>215600</v>
      </c>
      <c r="H162" s="33">
        <f t="shared" si="79"/>
        <v>259300</v>
      </c>
      <c r="I162" s="33">
        <f t="shared" si="79"/>
        <v>183600</v>
      </c>
      <c r="J162" s="33">
        <f t="shared" si="79"/>
        <v>0</v>
      </c>
      <c r="K162" s="33">
        <f t="shared" si="79"/>
        <v>0</v>
      </c>
      <c r="L162" s="33">
        <f t="shared" si="79"/>
        <v>0</v>
      </c>
      <c r="N162" t="str">
        <f t="shared" si="76"/>
        <v>OK.</v>
      </c>
      <c r="O162" s="13" t="str">
        <f t="shared" si="53"/>
        <v>OK.</v>
      </c>
    </row>
    <row r="163" spans="1:15" s="9" customFormat="1">
      <c r="A163" s="27"/>
      <c r="B163" s="112" t="s">
        <v>3</v>
      </c>
      <c r="C163" s="113"/>
      <c r="D163" s="113"/>
      <c r="E163" s="114"/>
      <c r="F163" s="12">
        <f>SUM(F165:F167)</f>
        <v>1353900</v>
      </c>
      <c r="G163" s="12">
        <f>SUM(G165:G167)</f>
        <v>215600</v>
      </c>
      <c r="H163" s="12">
        <f>SUM(H165:H168)</f>
        <v>259300</v>
      </c>
      <c r="I163" s="12">
        <f>SUM(I165:I168)</f>
        <v>183600</v>
      </c>
      <c r="J163" s="12">
        <f>SUM(J165:J168)</f>
        <v>0</v>
      </c>
      <c r="K163" s="12">
        <f>SUM(K165:K168)</f>
        <v>0</v>
      </c>
      <c r="L163" s="12">
        <v>0</v>
      </c>
      <c r="N163" t="str">
        <f t="shared" si="76"/>
        <v>OK.</v>
      </c>
      <c r="O163" s="13" t="str">
        <f t="shared" si="53"/>
        <v>OK.</v>
      </c>
    </row>
    <row r="164" spans="1:15" s="9" customFormat="1">
      <c r="A164" s="27"/>
      <c r="B164" s="112" t="s">
        <v>4</v>
      </c>
      <c r="C164" s="113"/>
      <c r="D164" s="113"/>
      <c r="E164" s="114"/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N164" t="str">
        <f t="shared" si="76"/>
        <v>OK.</v>
      </c>
      <c r="O164" s="13" t="str">
        <f t="shared" si="53"/>
        <v>OK.</v>
      </c>
    </row>
    <row r="165" spans="1:15" s="44" customFormat="1" hidden="1">
      <c r="A165" s="38"/>
      <c r="B165" s="39" t="s">
        <v>58</v>
      </c>
      <c r="C165" s="40"/>
      <c r="D165" s="41"/>
      <c r="E165" s="42"/>
      <c r="F165" s="43">
        <v>0</v>
      </c>
      <c r="G165" s="43">
        <v>0</v>
      </c>
      <c r="H165" s="43">
        <v>0</v>
      </c>
      <c r="I165" s="43">
        <v>0</v>
      </c>
      <c r="J165" s="43"/>
      <c r="K165" s="43"/>
      <c r="L165" s="43"/>
      <c r="N165" t="str">
        <f t="shared" si="76"/>
        <v>OK.</v>
      </c>
      <c r="O165" s="13" t="str">
        <f t="shared" si="53"/>
        <v>OK.</v>
      </c>
    </row>
    <row r="166" spans="1:15" s="44" customFormat="1" hidden="1">
      <c r="A166" s="38"/>
      <c r="B166" s="39" t="s">
        <v>81</v>
      </c>
      <c r="C166" s="40"/>
      <c r="D166" s="41"/>
      <c r="E166" s="42"/>
      <c r="F166" s="43">
        <v>1500760</v>
      </c>
      <c r="G166" s="43">
        <v>215600</v>
      </c>
      <c r="H166" s="43">
        <v>251560</v>
      </c>
      <c r="I166" s="43">
        <v>260600</v>
      </c>
      <c r="J166" s="43">
        <v>157000</v>
      </c>
      <c r="K166" s="43"/>
      <c r="L166" s="43">
        <v>775160</v>
      </c>
      <c r="N166" t="str">
        <f t="shared" si="76"/>
        <v>OK.</v>
      </c>
      <c r="O166" s="13" t="str">
        <f t="shared" si="53"/>
        <v>Błąd</v>
      </c>
    </row>
    <row r="167" spans="1:15" s="44" customFormat="1" hidden="1">
      <c r="A167" s="38"/>
      <c r="B167" s="39" t="s">
        <v>87</v>
      </c>
      <c r="C167" s="40"/>
      <c r="D167" s="41"/>
      <c r="E167" s="42"/>
      <c r="F167" s="43">
        <v>-146860</v>
      </c>
      <c r="G167" s="43">
        <v>0</v>
      </c>
      <c r="H167" s="43">
        <v>87140</v>
      </c>
      <c r="I167" s="43">
        <v>-77000</v>
      </c>
      <c r="J167" s="43">
        <v>-157000</v>
      </c>
      <c r="K167" s="43"/>
      <c r="L167" s="43">
        <v>-146860</v>
      </c>
      <c r="N167" t="str">
        <f t="shared" si="76"/>
        <v>OK.</v>
      </c>
      <c r="O167" s="13" t="str">
        <f t="shared" si="53"/>
        <v>OK.</v>
      </c>
    </row>
    <row r="168" spans="1:15" s="44" customFormat="1" hidden="1">
      <c r="A168" s="38"/>
      <c r="B168" s="39" t="s">
        <v>92</v>
      </c>
      <c r="C168" s="40"/>
      <c r="D168" s="41"/>
      <c r="E168" s="42"/>
      <c r="F168" s="43">
        <v>-79400</v>
      </c>
      <c r="G168" s="43">
        <v>0</v>
      </c>
      <c r="H168" s="43">
        <v>-79400</v>
      </c>
      <c r="I168" s="43">
        <v>0</v>
      </c>
      <c r="J168" s="43">
        <v>0</v>
      </c>
      <c r="K168" s="43"/>
      <c r="L168" s="43">
        <v>0</v>
      </c>
      <c r="N168" t="str">
        <f t="shared" si="76"/>
        <v>OK.</v>
      </c>
      <c r="O168" s="13" t="str">
        <f t="shared" si="53"/>
        <v>Błąd</v>
      </c>
    </row>
    <row r="169" spans="1:15" s="10" customFormat="1">
      <c r="A169" s="23">
        <v>19</v>
      </c>
      <c r="B169" s="32" t="s">
        <v>97</v>
      </c>
      <c r="C169" s="29" t="s">
        <v>23</v>
      </c>
      <c r="D169" s="23">
        <v>2010</v>
      </c>
      <c r="E169" s="23">
        <v>2014</v>
      </c>
      <c r="F169" s="12">
        <f>SUM(F172,F175,F180,F183,F186,F189,F192,F195,F200,F205,F210)</f>
        <v>296098</v>
      </c>
      <c r="G169" s="12">
        <f t="shared" ref="G169:L169" si="80">SUM(G172,G175,G180,G183,G186,G189,G192,G195,G200,G205,G210)</f>
        <v>31250</v>
      </c>
      <c r="H169" s="12">
        <f t="shared" si="80"/>
        <v>119217</v>
      </c>
      <c r="I169" s="12">
        <f t="shared" si="80"/>
        <v>99940</v>
      </c>
      <c r="J169" s="12">
        <f t="shared" si="80"/>
        <v>21800</v>
      </c>
      <c r="K169" s="12">
        <f t="shared" si="80"/>
        <v>0</v>
      </c>
      <c r="L169" s="12">
        <f t="shared" si="80"/>
        <v>202582</v>
      </c>
      <c r="N169" t="str">
        <f t="shared" si="76"/>
        <v>OK.</v>
      </c>
      <c r="O169" s="13" t="str">
        <f t="shared" si="53"/>
        <v>OK.</v>
      </c>
    </row>
    <row r="170" spans="1:15" s="9" customFormat="1">
      <c r="A170" s="27"/>
      <c r="B170" s="112" t="s">
        <v>3</v>
      </c>
      <c r="C170" s="113"/>
      <c r="D170" s="113"/>
      <c r="E170" s="114"/>
      <c r="F170" s="12">
        <f>SUM(F173,F176,F181,F184,F187,F190,F193,F196,F201,F206,F211)</f>
        <v>296098</v>
      </c>
      <c r="G170" s="12">
        <f t="shared" ref="G170:L170" si="81">SUM(G173,G176,G181,G184,G187,G190,G193,G196,G201,G206,G211)</f>
        <v>31250</v>
      </c>
      <c r="H170" s="12">
        <f t="shared" si="81"/>
        <v>119217</v>
      </c>
      <c r="I170" s="12">
        <f t="shared" si="81"/>
        <v>99940</v>
      </c>
      <c r="J170" s="12">
        <f t="shared" si="81"/>
        <v>21800</v>
      </c>
      <c r="K170" s="12">
        <f t="shared" si="81"/>
        <v>0</v>
      </c>
      <c r="L170" s="12">
        <f t="shared" si="81"/>
        <v>202582</v>
      </c>
      <c r="N170" t="str">
        <f t="shared" si="76"/>
        <v>OK.</v>
      </c>
      <c r="O170" s="13" t="str">
        <f t="shared" si="53"/>
        <v>OK.</v>
      </c>
    </row>
    <row r="171" spans="1:15" s="9" customFormat="1">
      <c r="A171" s="27"/>
      <c r="B171" s="112" t="s">
        <v>4</v>
      </c>
      <c r="C171" s="113"/>
      <c r="D171" s="113"/>
      <c r="E171" s="114"/>
      <c r="F171" s="12">
        <f>SUM(F174,F177,F182,F185,F188,F191,F194,F197,F202,F207,F212)</f>
        <v>0</v>
      </c>
      <c r="G171" s="12">
        <f t="shared" ref="G171:L171" si="82">SUM(G174,G177,G182,G185,G188,G191,G194,G197,G202,G207,G212)</f>
        <v>0</v>
      </c>
      <c r="H171" s="12">
        <f t="shared" si="82"/>
        <v>0</v>
      </c>
      <c r="I171" s="12">
        <f t="shared" si="82"/>
        <v>0</v>
      </c>
      <c r="J171" s="12">
        <f t="shared" si="82"/>
        <v>0</v>
      </c>
      <c r="K171" s="12">
        <f t="shared" si="82"/>
        <v>0</v>
      </c>
      <c r="L171" s="12">
        <f t="shared" si="82"/>
        <v>0</v>
      </c>
      <c r="N171" t="str">
        <f t="shared" si="76"/>
        <v>OK.</v>
      </c>
      <c r="O171" s="13" t="str">
        <f t="shared" si="53"/>
        <v>OK.</v>
      </c>
    </row>
    <row r="172" spans="1:15" s="10" customFormat="1" ht="33.75" hidden="1">
      <c r="A172" s="23">
        <v>20</v>
      </c>
      <c r="B172" s="32" t="s">
        <v>42</v>
      </c>
      <c r="C172" s="29" t="s">
        <v>23</v>
      </c>
      <c r="D172" s="23">
        <v>2011</v>
      </c>
      <c r="E172" s="23">
        <v>2013</v>
      </c>
      <c r="F172" s="33">
        <v>52248</v>
      </c>
      <c r="G172" s="33">
        <v>0</v>
      </c>
      <c r="H172" s="33">
        <v>26742</v>
      </c>
      <c r="I172" s="33">
        <v>6840</v>
      </c>
      <c r="J172" s="31">
        <v>0</v>
      </c>
      <c r="K172" s="31">
        <v>0</v>
      </c>
      <c r="L172" s="31">
        <v>33582</v>
      </c>
      <c r="N172" t="str">
        <f t="shared" si="76"/>
        <v>OK.</v>
      </c>
      <c r="O172" s="13" t="str">
        <f t="shared" si="53"/>
        <v>OK.</v>
      </c>
    </row>
    <row r="173" spans="1:15" s="9" customFormat="1" hidden="1">
      <c r="A173" s="27"/>
      <c r="B173" s="112" t="s">
        <v>3</v>
      </c>
      <c r="C173" s="113"/>
      <c r="D173" s="113"/>
      <c r="E173" s="114"/>
      <c r="F173" s="12">
        <f t="shared" ref="F173:K173" si="83">SUM(F172)</f>
        <v>52248</v>
      </c>
      <c r="G173" s="12">
        <f t="shared" si="83"/>
        <v>0</v>
      </c>
      <c r="H173" s="12">
        <f t="shared" si="83"/>
        <v>26742</v>
      </c>
      <c r="I173" s="12">
        <f t="shared" si="83"/>
        <v>6840</v>
      </c>
      <c r="J173" s="12">
        <f t="shared" si="83"/>
        <v>0</v>
      </c>
      <c r="K173" s="12">
        <f t="shared" si="83"/>
        <v>0</v>
      </c>
      <c r="L173" s="12">
        <v>33582</v>
      </c>
      <c r="N173" t="str">
        <f t="shared" si="76"/>
        <v>OK.</v>
      </c>
      <c r="O173" s="13" t="str">
        <f t="shared" si="53"/>
        <v>OK.</v>
      </c>
    </row>
    <row r="174" spans="1:15" s="9" customFormat="1" hidden="1">
      <c r="A174" s="27"/>
      <c r="B174" s="112" t="s">
        <v>4</v>
      </c>
      <c r="C174" s="113"/>
      <c r="D174" s="113"/>
      <c r="E174" s="114"/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N174" t="str">
        <f t="shared" si="76"/>
        <v>OK.</v>
      </c>
      <c r="O174" s="13" t="str">
        <f t="shared" si="53"/>
        <v>OK.</v>
      </c>
    </row>
    <row r="175" spans="1:15" s="10" customFormat="1" hidden="1">
      <c r="A175" s="23">
        <v>21</v>
      </c>
      <c r="B175" s="32" t="s">
        <v>43</v>
      </c>
      <c r="C175" s="29" t="s">
        <v>23</v>
      </c>
      <c r="D175" s="30">
        <v>2011</v>
      </c>
      <c r="E175" s="23">
        <v>2012</v>
      </c>
      <c r="F175" s="31">
        <f>SUM(F176:F177)</f>
        <v>7200</v>
      </c>
      <c r="G175" s="31">
        <v>0</v>
      </c>
      <c r="H175" s="31">
        <f>SUM(H176:H177)</f>
        <v>3600</v>
      </c>
      <c r="I175" s="31">
        <v>3600</v>
      </c>
      <c r="J175" s="31">
        <v>0</v>
      </c>
      <c r="K175" s="31">
        <v>0</v>
      </c>
      <c r="L175" s="31">
        <v>7200</v>
      </c>
      <c r="N175" t="str">
        <f t="shared" si="76"/>
        <v>OK.</v>
      </c>
      <c r="O175" s="13" t="str">
        <f t="shared" si="53"/>
        <v>OK.</v>
      </c>
    </row>
    <row r="176" spans="1:15" s="9" customFormat="1" hidden="1">
      <c r="A176" s="27"/>
      <c r="B176" s="112" t="s">
        <v>3</v>
      </c>
      <c r="C176" s="113"/>
      <c r="D176" s="113"/>
      <c r="E176" s="114"/>
      <c r="F176" s="12">
        <v>7200</v>
      </c>
      <c r="G176" s="12">
        <v>0</v>
      </c>
      <c r="H176" s="12">
        <v>3600</v>
      </c>
      <c r="I176" s="12">
        <v>3600</v>
      </c>
      <c r="J176" s="12">
        <f>SUM(J178:J179)</f>
        <v>0</v>
      </c>
      <c r="K176" s="12">
        <f>SUM(K178:K179)</f>
        <v>0</v>
      </c>
      <c r="L176" s="12">
        <v>7200</v>
      </c>
      <c r="N176" t="str">
        <f t="shared" si="76"/>
        <v>OK.</v>
      </c>
      <c r="O176" s="13" t="str">
        <f t="shared" ref="O176:O215" si="84">IF(L176&lt;=SUM(H176:K176),"OK.","Błąd")</f>
        <v>OK.</v>
      </c>
    </row>
    <row r="177" spans="1:15" s="9" customFormat="1" hidden="1">
      <c r="A177" s="27"/>
      <c r="B177" s="112" t="s">
        <v>4</v>
      </c>
      <c r="C177" s="113"/>
      <c r="D177" s="113"/>
      <c r="E177" s="114"/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N177" t="str">
        <f t="shared" si="76"/>
        <v>OK.</v>
      </c>
      <c r="O177" s="13" t="str">
        <f t="shared" si="84"/>
        <v>OK.</v>
      </c>
    </row>
    <row r="178" spans="1:15" s="44" customFormat="1" hidden="1">
      <c r="A178" s="38"/>
      <c r="B178" s="39" t="s">
        <v>58</v>
      </c>
      <c r="C178" s="40"/>
      <c r="D178" s="41"/>
      <c r="E178" s="42"/>
      <c r="F178" s="43">
        <v>2606</v>
      </c>
      <c r="G178" s="43">
        <v>1303</v>
      </c>
      <c r="H178" s="43">
        <v>109</v>
      </c>
      <c r="I178" s="43">
        <v>0</v>
      </c>
      <c r="J178" s="43">
        <v>0</v>
      </c>
      <c r="K178" s="43">
        <v>0</v>
      </c>
      <c r="L178" s="43">
        <v>0</v>
      </c>
      <c r="N178" t="str">
        <f t="shared" si="76"/>
        <v>OK.</v>
      </c>
      <c r="O178" s="13" t="str">
        <f t="shared" si="84"/>
        <v>OK.</v>
      </c>
    </row>
    <row r="179" spans="1:15" s="44" customFormat="1" hidden="1">
      <c r="A179" s="38"/>
      <c r="B179" s="39" t="s">
        <v>88</v>
      </c>
      <c r="C179" s="40"/>
      <c r="D179" s="41"/>
      <c r="E179" s="42"/>
      <c r="F179" s="43">
        <v>15</v>
      </c>
      <c r="G179" s="43">
        <v>14</v>
      </c>
      <c r="H179" s="43">
        <v>1</v>
      </c>
      <c r="I179" s="43">
        <v>0</v>
      </c>
      <c r="J179" s="43">
        <v>0</v>
      </c>
      <c r="K179" s="43">
        <v>0</v>
      </c>
      <c r="L179" s="43">
        <v>0</v>
      </c>
      <c r="N179"/>
      <c r="O179" s="13" t="str">
        <f t="shared" si="84"/>
        <v>OK.</v>
      </c>
    </row>
    <row r="180" spans="1:15" s="10" customFormat="1" ht="22.5" hidden="1">
      <c r="A180" s="23">
        <v>22</v>
      </c>
      <c r="B180" s="32" t="s">
        <v>44</v>
      </c>
      <c r="C180" s="29" t="s">
        <v>23</v>
      </c>
      <c r="D180" s="23">
        <v>2011</v>
      </c>
      <c r="E180" s="23">
        <v>2013</v>
      </c>
      <c r="F180" s="33">
        <v>10800</v>
      </c>
      <c r="G180" s="31">
        <v>1000</v>
      </c>
      <c r="H180" s="31">
        <v>4800</v>
      </c>
      <c r="I180" s="31">
        <v>5000</v>
      </c>
      <c r="J180" s="31">
        <v>0</v>
      </c>
      <c r="K180" s="31">
        <v>0</v>
      </c>
      <c r="L180" s="31">
        <v>9800</v>
      </c>
      <c r="N180" t="str">
        <f t="shared" ref="N180:N198" si="85">IF(F180&gt;=SUM(G180:K180),"OK.","Błąd")</f>
        <v>OK.</v>
      </c>
      <c r="O180" s="13" t="str">
        <f t="shared" si="84"/>
        <v>OK.</v>
      </c>
    </row>
    <row r="181" spans="1:15" s="9" customFormat="1" hidden="1">
      <c r="A181" s="27"/>
      <c r="B181" s="112" t="s">
        <v>3</v>
      </c>
      <c r="C181" s="113"/>
      <c r="D181" s="113"/>
      <c r="E181" s="114"/>
      <c r="F181" s="12">
        <f t="shared" ref="F181:K181" si="86">SUM(F180)</f>
        <v>10800</v>
      </c>
      <c r="G181" s="12">
        <v>1000</v>
      </c>
      <c r="H181" s="12">
        <f t="shared" si="86"/>
        <v>4800</v>
      </c>
      <c r="I181" s="12">
        <f t="shared" si="86"/>
        <v>5000</v>
      </c>
      <c r="J181" s="12">
        <f t="shared" si="86"/>
        <v>0</v>
      </c>
      <c r="K181" s="12">
        <f t="shared" si="86"/>
        <v>0</v>
      </c>
      <c r="L181" s="12">
        <v>9800</v>
      </c>
      <c r="N181" t="str">
        <f t="shared" si="85"/>
        <v>OK.</v>
      </c>
      <c r="O181" s="13" t="str">
        <f t="shared" si="84"/>
        <v>OK.</v>
      </c>
    </row>
    <row r="182" spans="1:15" s="9" customFormat="1" hidden="1">
      <c r="A182" s="27"/>
      <c r="B182" s="112" t="s">
        <v>4</v>
      </c>
      <c r="C182" s="113"/>
      <c r="D182" s="113"/>
      <c r="E182" s="114"/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N182" t="str">
        <f t="shared" si="85"/>
        <v>OK.</v>
      </c>
      <c r="O182" s="13" t="str">
        <f t="shared" si="84"/>
        <v>OK.</v>
      </c>
    </row>
    <row r="183" spans="1:15" s="10" customFormat="1" ht="22.5" hidden="1">
      <c r="A183" s="23">
        <v>23</v>
      </c>
      <c r="B183" s="32" t="s">
        <v>45</v>
      </c>
      <c r="C183" s="29" t="s">
        <v>23</v>
      </c>
      <c r="D183" s="30">
        <v>2011</v>
      </c>
      <c r="E183" s="23">
        <v>2013</v>
      </c>
      <c r="F183" s="33">
        <v>10600</v>
      </c>
      <c r="G183" s="31">
        <v>1500</v>
      </c>
      <c r="H183" s="31">
        <v>3000</v>
      </c>
      <c r="I183" s="31">
        <v>3500</v>
      </c>
      <c r="J183" s="31">
        <v>0</v>
      </c>
      <c r="K183" s="31">
        <v>0</v>
      </c>
      <c r="L183" s="31">
        <v>6500</v>
      </c>
      <c r="N183" t="str">
        <f t="shared" si="85"/>
        <v>OK.</v>
      </c>
      <c r="O183" s="13" t="str">
        <f t="shared" si="84"/>
        <v>OK.</v>
      </c>
    </row>
    <row r="184" spans="1:15" s="9" customFormat="1" hidden="1">
      <c r="A184" s="27"/>
      <c r="B184" s="112" t="s">
        <v>3</v>
      </c>
      <c r="C184" s="113"/>
      <c r="D184" s="113"/>
      <c r="E184" s="114"/>
      <c r="F184" s="12">
        <f t="shared" ref="F184:L184" si="87">SUM(F183)</f>
        <v>10600</v>
      </c>
      <c r="G184" s="12">
        <v>1500</v>
      </c>
      <c r="H184" s="12">
        <f t="shared" si="87"/>
        <v>3000</v>
      </c>
      <c r="I184" s="12">
        <v>3500</v>
      </c>
      <c r="J184" s="12">
        <f t="shared" si="87"/>
        <v>0</v>
      </c>
      <c r="K184" s="12">
        <f t="shared" si="87"/>
        <v>0</v>
      </c>
      <c r="L184" s="12">
        <f t="shared" si="87"/>
        <v>6500</v>
      </c>
      <c r="N184" t="str">
        <f t="shared" si="85"/>
        <v>OK.</v>
      </c>
      <c r="O184" s="13" t="str">
        <f t="shared" si="84"/>
        <v>OK.</v>
      </c>
    </row>
    <row r="185" spans="1:15" s="9" customFormat="1" hidden="1">
      <c r="A185" s="27"/>
      <c r="B185" s="112" t="s">
        <v>4</v>
      </c>
      <c r="C185" s="113"/>
      <c r="D185" s="113"/>
      <c r="E185" s="114"/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N185" t="str">
        <f t="shared" si="85"/>
        <v>OK.</v>
      </c>
      <c r="O185" s="13" t="str">
        <f t="shared" si="84"/>
        <v>OK.</v>
      </c>
    </row>
    <row r="186" spans="1:15" s="10" customFormat="1" hidden="1">
      <c r="A186" s="23">
        <v>24</v>
      </c>
      <c r="B186" s="32" t="s">
        <v>46</v>
      </c>
      <c r="C186" s="29" t="s">
        <v>23</v>
      </c>
      <c r="D186" s="23">
        <v>2011</v>
      </c>
      <c r="E186" s="23" t="s">
        <v>95</v>
      </c>
      <c r="F186" s="33">
        <v>39000</v>
      </c>
      <c r="G186" s="33">
        <v>13000</v>
      </c>
      <c r="H186" s="31">
        <v>13000</v>
      </c>
      <c r="I186" s="31">
        <v>13000</v>
      </c>
      <c r="J186" s="31">
        <v>0</v>
      </c>
      <c r="K186" s="31">
        <v>0</v>
      </c>
      <c r="L186" s="31">
        <v>26000</v>
      </c>
      <c r="N186" t="str">
        <f t="shared" si="85"/>
        <v>OK.</v>
      </c>
      <c r="O186" s="13" t="str">
        <f t="shared" si="84"/>
        <v>OK.</v>
      </c>
    </row>
    <row r="187" spans="1:15" s="9" customFormat="1" hidden="1">
      <c r="A187" s="27"/>
      <c r="B187" s="112" t="s">
        <v>3</v>
      </c>
      <c r="C187" s="113"/>
      <c r="D187" s="113"/>
      <c r="E187" s="114"/>
      <c r="F187" s="12">
        <f t="shared" ref="F187:L187" si="88">SUM(F186)</f>
        <v>39000</v>
      </c>
      <c r="G187" s="12">
        <f t="shared" si="88"/>
        <v>13000</v>
      </c>
      <c r="H187" s="12">
        <f t="shared" si="88"/>
        <v>13000</v>
      </c>
      <c r="I187" s="12">
        <f t="shared" si="88"/>
        <v>13000</v>
      </c>
      <c r="J187" s="12">
        <f t="shared" si="88"/>
        <v>0</v>
      </c>
      <c r="K187" s="12">
        <f t="shared" si="88"/>
        <v>0</v>
      </c>
      <c r="L187" s="12">
        <f t="shared" si="88"/>
        <v>26000</v>
      </c>
      <c r="N187" t="str">
        <f t="shared" si="85"/>
        <v>OK.</v>
      </c>
      <c r="O187" s="13" t="str">
        <f t="shared" si="84"/>
        <v>OK.</v>
      </c>
    </row>
    <row r="188" spans="1:15" s="9" customFormat="1" hidden="1">
      <c r="A188" s="27"/>
      <c r="B188" s="112" t="s">
        <v>4</v>
      </c>
      <c r="C188" s="113"/>
      <c r="D188" s="113"/>
      <c r="E188" s="114"/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N188" t="str">
        <f t="shared" si="85"/>
        <v>OK.</v>
      </c>
      <c r="O188" s="13" t="str">
        <f t="shared" si="84"/>
        <v>OK.</v>
      </c>
    </row>
    <row r="189" spans="1:15" s="10" customFormat="1" ht="33.75" hidden="1">
      <c r="A189" s="23">
        <v>25</v>
      </c>
      <c r="B189" s="32" t="s">
        <v>47</v>
      </c>
      <c r="C189" s="29" t="s">
        <v>23</v>
      </c>
      <c r="D189" s="30">
        <v>2011</v>
      </c>
      <c r="E189" s="23">
        <v>2013</v>
      </c>
      <c r="F189" s="33">
        <v>15000</v>
      </c>
      <c r="G189" s="31">
        <v>1000</v>
      </c>
      <c r="H189" s="31">
        <v>7000</v>
      </c>
      <c r="I189" s="31">
        <v>7000</v>
      </c>
      <c r="J189" s="31">
        <v>0</v>
      </c>
      <c r="K189" s="31">
        <v>0</v>
      </c>
      <c r="L189" s="31">
        <v>14000</v>
      </c>
      <c r="N189" t="str">
        <f t="shared" si="85"/>
        <v>OK.</v>
      </c>
      <c r="O189" s="13" t="str">
        <f t="shared" si="84"/>
        <v>OK.</v>
      </c>
    </row>
    <row r="190" spans="1:15" s="9" customFormat="1" hidden="1">
      <c r="A190" s="27"/>
      <c r="B190" s="112" t="s">
        <v>3</v>
      </c>
      <c r="C190" s="113"/>
      <c r="D190" s="113"/>
      <c r="E190" s="114"/>
      <c r="F190" s="12">
        <f t="shared" ref="F190:L190" si="89">SUM(F189)</f>
        <v>15000</v>
      </c>
      <c r="G190" s="12">
        <f t="shared" si="89"/>
        <v>1000</v>
      </c>
      <c r="H190" s="12">
        <f t="shared" si="89"/>
        <v>7000</v>
      </c>
      <c r="I190" s="12">
        <f t="shared" si="89"/>
        <v>7000</v>
      </c>
      <c r="J190" s="12">
        <f t="shared" si="89"/>
        <v>0</v>
      </c>
      <c r="K190" s="12">
        <f t="shared" si="89"/>
        <v>0</v>
      </c>
      <c r="L190" s="12">
        <f t="shared" si="89"/>
        <v>14000</v>
      </c>
      <c r="N190" t="str">
        <f t="shared" si="85"/>
        <v>OK.</v>
      </c>
      <c r="O190" s="13" t="str">
        <f t="shared" si="84"/>
        <v>OK.</v>
      </c>
    </row>
    <row r="191" spans="1:15" s="9" customFormat="1" hidden="1">
      <c r="A191" s="27"/>
      <c r="B191" s="112" t="s">
        <v>4</v>
      </c>
      <c r="C191" s="113"/>
      <c r="D191" s="113"/>
      <c r="E191" s="114"/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N191" t="str">
        <f t="shared" si="85"/>
        <v>OK.</v>
      </c>
      <c r="O191" s="13" t="str">
        <f t="shared" si="84"/>
        <v>OK.</v>
      </c>
    </row>
    <row r="192" spans="1:15" s="10" customFormat="1" ht="22.5" hidden="1">
      <c r="A192" s="23">
        <v>26</v>
      </c>
      <c r="B192" s="32" t="s">
        <v>55</v>
      </c>
      <c r="C192" s="29" t="s">
        <v>23</v>
      </c>
      <c r="D192" s="23">
        <v>2011</v>
      </c>
      <c r="E192" s="23">
        <v>2013</v>
      </c>
      <c r="F192" s="33">
        <v>90000</v>
      </c>
      <c r="G192" s="33">
        <v>10000</v>
      </c>
      <c r="H192" s="31">
        <v>40000</v>
      </c>
      <c r="I192" s="31">
        <v>40000</v>
      </c>
      <c r="J192" s="31">
        <v>0</v>
      </c>
      <c r="K192" s="31">
        <v>0</v>
      </c>
      <c r="L192" s="31">
        <v>40000</v>
      </c>
      <c r="N192" t="str">
        <f t="shared" si="85"/>
        <v>OK.</v>
      </c>
      <c r="O192" s="13" t="str">
        <f t="shared" si="84"/>
        <v>OK.</v>
      </c>
    </row>
    <row r="193" spans="1:15" s="9" customFormat="1" hidden="1">
      <c r="A193" s="27"/>
      <c r="B193" s="112" t="s">
        <v>3</v>
      </c>
      <c r="C193" s="113"/>
      <c r="D193" s="113"/>
      <c r="E193" s="114"/>
      <c r="F193" s="12">
        <f t="shared" ref="F193:L193" si="90">SUM(F192)</f>
        <v>90000</v>
      </c>
      <c r="G193" s="12">
        <f t="shared" si="90"/>
        <v>10000</v>
      </c>
      <c r="H193" s="12">
        <f t="shared" si="90"/>
        <v>40000</v>
      </c>
      <c r="I193" s="12">
        <f t="shared" si="90"/>
        <v>40000</v>
      </c>
      <c r="J193" s="12">
        <f t="shared" si="90"/>
        <v>0</v>
      </c>
      <c r="K193" s="12">
        <f t="shared" si="90"/>
        <v>0</v>
      </c>
      <c r="L193" s="12">
        <f t="shared" si="90"/>
        <v>40000</v>
      </c>
      <c r="N193" t="str">
        <f t="shared" si="85"/>
        <v>OK.</v>
      </c>
      <c r="O193" s="13" t="str">
        <f t="shared" si="84"/>
        <v>OK.</v>
      </c>
    </row>
    <row r="194" spans="1:15" s="9" customFormat="1" hidden="1">
      <c r="A194" s="27"/>
      <c r="B194" s="112" t="s">
        <v>4</v>
      </c>
      <c r="C194" s="113"/>
      <c r="D194" s="113"/>
      <c r="E194" s="114"/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N194" t="str">
        <f t="shared" si="85"/>
        <v>OK.</v>
      </c>
      <c r="O194" s="13" t="str">
        <f t="shared" si="84"/>
        <v>OK.</v>
      </c>
    </row>
    <row r="195" spans="1:15" s="10" customFormat="1" hidden="1">
      <c r="A195" s="23">
        <v>27</v>
      </c>
      <c r="B195" s="79" t="s">
        <v>48</v>
      </c>
      <c r="C195" s="29" t="s">
        <v>23</v>
      </c>
      <c r="D195" s="32">
        <v>2011</v>
      </c>
      <c r="E195" s="23" t="s">
        <v>94</v>
      </c>
      <c r="F195" s="33">
        <v>2500</v>
      </c>
      <c r="G195" s="33">
        <v>500</v>
      </c>
      <c r="H195" s="33">
        <v>1000</v>
      </c>
      <c r="I195" s="33">
        <v>1000</v>
      </c>
      <c r="J195" s="33">
        <f>SUM(J196:J197)</f>
        <v>0</v>
      </c>
      <c r="K195" s="33">
        <f>SUM(K196:K197)</f>
        <v>0</v>
      </c>
      <c r="L195" s="33">
        <v>2000</v>
      </c>
      <c r="N195" t="str">
        <f t="shared" si="85"/>
        <v>OK.</v>
      </c>
      <c r="O195" s="13" t="str">
        <f t="shared" si="84"/>
        <v>OK.</v>
      </c>
    </row>
    <row r="196" spans="1:15" s="9" customFormat="1" hidden="1">
      <c r="A196" s="27"/>
      <c r="B196" s="112" t="s">
        <v>3</v>
      </c>
      <c r="C196" s="113"/>
      <c r="D196" s="113"/>
      <c r="E196" s="114"/>
      <c r="F196" s="12">
        <v>2500</v>
      </c>
      <c r="G196" s="12">
        <v>500</v>
      </c>
      <c r="H196" s="12">
        <v>1000</v>
      </c>
      <c r="I196" s="12">
        <v>1000</v>
      </c>
      <c r="J196" s="12">
        <f>SUM(J198:J199)</f>
        <v>0</v>
      </c>
      <c r="K196" s="12">
        <f>SUM(K198:K199)</f>
        <v>0</v>
      </c>
      <c r="L196" s="12">
        <v>2000</v>
      </c>
      <c r="N196" t="str">
        <f t="shared" si="85"/>
        <v>OK.</v>
      </c>
      <c r="O196" s="13" t="str">
        <f t="shared" si="84"/>
        <v>OK.</v>
      </c>
    </row>
    <row r="197" spans="1:15" s="9" customFormat="1" hidden="1">
      <c r="A197" s="27"/>
      <c r="B197" s="112" t="s">
        <v>4</v>
      </c>
      <c r="C197" s="113"/>
      <c r="D197" s="113"/>
      <c r="E197" s="114"/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N197" t="str">
        <f t="shared" si="85"/>
        <v>OK.</v>
      </c>
      <c r="O197" s="13" t="str">
        <f t="shared" si="84"/>
        <v>OK.</v>
      </c>
    </row>
    <row r="198" spans="1:15" s="44" customFormat="1" hidden="1">
      <c r="A198" s="38"/>
      <c r="B198" s="39" t="s">
        <v>58</v>
      </c>
      <c r="C198" s="40"/>
      <c r="D198" s="41"/>
      <c r="E198" s="42"/>
      <c r="F198" s="43">
        <v>427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N198" t="str">
        <f t="shared" si="85"/>
        <v>OK.</v>
      </c>
      <c r="O198" s="13" t="str">
        <f t="shared" si="84"/>
        <v>OK.</v>
      </c>
    </row>
    <row r="199" spans="1:15" s="44" customFormat="1" hidden="1">
      <c r="A199" s="38"/>
      <c r="B199" s="39" t="s">
        <v>88</v>
      </c>
      <c r="C199" s="40"/>
      <c r="D199" s="41"/>
      <c r="E199" s="42"/>
      <c r="F199" s="43">
        <v>431</v>
      </c>
      <c r="G199" s="43">
        <v>431</v>
      </c>
      <c r="H199" s="43">
        <v>0</v>
      </c>
      <c r="I199" s="43">
        <v>0</v>
      </c>
      <c r="J199" s="43">
        <v>0</v>
      </c>
      <c r="K199" s="43">
        <v>0</v>
      </c>
      <c r="L199" s="43">
        <v>431</v>
      </c>
      <c r="N199"/>
      <c r="O199" s="13" t="str">
        <f t="shared" si="84"/>
        <v>Błąd</v>
      </c>
    </row>
    <row r="200" spans="1:15" s="10" customFormat="1" hidden="1">
      <c r="A200" s="23">
        <v>30</v>
      </c>
      <c r="B200" s="79" t="s">
        <v>85</v>
      </c>
      <c r="C200" s="29" t="s">
        <v>23</v>
      </c>
      <c r="D200" s="32">
        <v>2011</v>
      </c>
      <c r="E200" s="23">
        <v>2014</v>
      </c>
      <c r="F200" s="33">
        <f t="shared" ref="F200:L200" si="91">SUM(F201:F202)</f>
        <v>13500</v>
      </c>
      <c r="G200" s="33">
        <f t="shared" si="91"/>
        <v>2500</v>
      </c>
      <c r="H200" s="33">
        <f t="shared" si="91"/>
        <v>4200</v>
      </c>
      <c r="I200" s="33">
        <f t="shared" si="91"/>
        <v>5000</v>
      </c>
      <c r="J200" s="33">
        <f t="shared" si="91"/>
        <v>1800</v>
      </c>
      <c r="K200" s="33">
        <f t="shared" si="91"/>
        <v>0</v>
      </c>
      <c r="L200" s="33">
        <f t="shared" si="91"/>
        <v>13500</v>
      </c>
      <c r="N200" t="str">
        <f t="shared" ref="N200:N215" si="92">IF(F200&gt;=SUM(G200:K200),"OK.","Błąd")</f>
        <v>OK.</v>
      </c>
      <c r="O200" s="13" t="str">
        <f t="shared" si="84"/>
        <v>Błąd</v>
      </c>
    </row>
    <row r="201" spans="1:15" s="9" customFormat="1" hidden="1">
      <c r="A201" s="27"/>
      <c r="B201" s="112" t="s">
        <v>3</v>
      </c>
      <c r="C201" s="113"/>
      <c r="D201" s="113"/>
      <c r="E201" s="114"/>
      <c r="F201" s="12">
        <f t="shared" ref="F201:L201" si="93">SUM(F203:F204)</f>
        <v>13500</v>
      </c>
      <c r="G201" s="12">
        <f t="shared" si="93"/>
        <v>2500</v>
      </c>
      <c r="H201" s="12">
        <f t="shared" si="93"/>
        <v>4200</v>
      </c>
      <c r="I201" s="12">
        <f t="shared" si="93"/>
        <v>5000</v>
      </c>
      <c r="J201" s="12">
        <f t="shared" si="93"/>
        <v>1800</v>
      </c>
      <c r="K201" s="12">
        <f t="shared" si="93"/>
        <v>0</v>
      </c>
      <c r="L201" s="12">
        <f t="shared" si="93"/>
        <v>13500</v>
      </c>
      <c r="N201" t="str">
        <f t="shared" si="92"/>
        <v>OK.</v>
      </c>
      <c r="O201" s="13" t="str">
        <f t="shared" si="84"/>
        <v>Błąd</v>
      </c>
    </row>
    <row r="202" spans="1:15" s="9" customFormat="1" hidden="1">
      <c r="A202" s="27"/>
      <c r="B202" s="112" t="s">
        <v>4</v>
      </c>
      <c r="C202" s="113"/>
      <c r="D202" s="113"/>
      <c r="E202" s="114"/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N202" t="str">
        <f t="shared" si="92"/>
        <v>OK.</v>
      </c>
      <c r="O202" s="13" t="str">
        <f t="shared" si="84"/>
        <v>OK.</v>
      </c>
    </row>
    <row r="203" spans="1:15" s="44" customFormat="1" hidden="1">
      <c r="A203" s="38"/>
      <c r="B203" s="39" t="s">
        <v>58</v>
      </c>
      <c r="C203" s="40"/>
      <c r="D203" s="41"/>
      <c r="E203" s="42"/>
      <c r="F203" s="43">
        <v>0</v>
      </c>
      <c r="G203" s="43">
        <v>0</v>
      </c>
      <c r="H203" s="43">
        <v>0</v>
      </c>
      <c r="I203" s="43">
        <v>0</v>
      </c>
      <c r="J203" s="43"/>
      <c r="K203" s="43"/>
      <c r="L203" s="43"/>
      <c r="N203" t="str">
        <f t="shared" si="92"/>
        <v>OK.</v>
      </c>
      <c r="O203" s="13" t="str">
        <f t="shared" si="84"/>
        <v>OK.</v>
      </c>
    </row>
    <row r="204" spans="1:15" s="44" customFormat="1" hidden="1">
      <c r="A204" s="38"/>
      <c r="B204" s="39" t="s">
        <v>81</v>
      </c>
      <c r="C204" s="40"/>
      <c r="D204" s="41"/>
      <c r="E204" s="42"/>
      <c r="F204" s="43">
        <v>13500</v>
      </c>
      <c r="G204" s="43">
        <v>2500</v>
      </c>
      <c r="H204" s="43">
        <v>4200</v>
      </c>
      <c r="I204" s="43">
        <v>5000</v>
      </c>
      <c r="J204" s="43">
        <v>1800</v>
      </c>
      <c r="K204" s="43"/>
      <c r="L204" s="43">
        <v>13500</v>
      </c>
      <c r="N204" t="str">
        <f t="shared" si="92"/>
        <v>OK.</v>
      </c>
      <c r="O204" s="13" t="str">
        <f t="shared" si="84"/>
        <v>Błąd</v>
      </c>
    </row>
    <row r="205" spans="1:15" s="10" customFormat="1" hidden="1">
      <c r="A205" s="23">
        <v>31</v>
      </c>
      <c r="B205" s="79" t="s">
        <v>86</v>
      </c>
      <c r="C205" s="29" t="s">
        <v>23</v>
      </c>
      <c r="D205" s="32">
        <v>2009</v>
      </c>
      <c r="E205" s="23">
        <v>2012</v>
      </c>
      <c r="F205" s="33">
        <f t="shared" ref="F205:L205" si="94">SUM(F206:F207)</f>
        <v>5250</v>
      </c>
      <c r="G205" s="33">
        <f t="shared" si="94"/>
        <v>1750</v>
      </c>
      <c r="H205" s="33">
        <f t="shared" si="94"/>
        <v>875</v>
      </c>
      <c r="I205" s="33">
        <f t="shared" si="94"/>
        <v>0</v>
      </c>
      <c r="J205" s="33">
        <f t="shared" si="94"/>
        <v>0</v>
      </c>
      <c r="K205" s="33">
        <f t="shared" si="94"/>
        <v>0</v>
      </c>
      <c r="L205" s="33">
        <f t="shared" si="94"/>
        <v>0</v>
      </c>
      <c r="N205" t="str">
        <f t="shared" si="92"/>
        <v>OK.</v>
      </c>
      <c r="O205" s="13" t="str">
        <f t="shared" si="84"/>
        <v>OK.</v>
      </c>
    </row>
    <row r="206" spans="1:15" s="9" customFormat="1" hidden="1">
      <c r="A206" s="27"/>
      <c r="B206" s="112" t="s">
        <v>3</v>
      </c>
      <c r="C206" s="113"/>
      <c r="D206" s="113"/>
      <c r="E206" s="114"/>
      <c r="F206" s="12">
        <f t="shared" ref="F206:L206" si="95">SUM(F208:F209)</f>
        <v>5250</v>
      </c>
      <c r="G206" s="12">
        <f t="shared" si="95"/>
        <v>1750</v>
      </c>
      <c r="H206" s="12">
        <f t="shared" si="95"/>
        <v>875</v>
      </c>
      <c r="I206" s="12">
        <f t="shared" si="95"/>
        <v>0</v>
      </c>
      <c r="J206" s="12">
        <f t="shared" si="95"/>
        <v>0</v>
      </c>
      <c r="K206" s="12">
        <f t="shared" si="95"/>
        <v>0</v>
      </c>
      <c r="L206" s="12">
        <f t="shared" si="95"/>
        <v>0</v>
      </c>
      <c r="N206" t="str">
        <f t="shared" si="92"/>
        <v>OK.</v>
      </c>
      <c r="O206" s="13" t="str">
        <f t="shared" si="84"/>
        <v>OK.</v>
      </c>
    </row>
    <row r="207" spans="1:15" s="9" customFormat="1" hidden="1">
      <c r="A207" s="27"/>
      <c r="B207" s="112" t="s">
        <v>4</v>
      </c>
      <c r="C207" s="113"/>
      <c r="D207" s="113"/>
      <c r="E207" s="114"/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N207" t="str">
        <f t="shared" si="92"/>
        <v>OK.</v>
      </c>
      <c r="O207" s="13" t="str">
        <f t="shared" si="84"/>
        <v>OK.</v>
      </c>
    </row>
    <row r="208" spans="1:15" s="44" customFormat="1" hidden="1">
      <c r="A208" s="38"/>
      <c r="B208" s="39" t="s">
        <v>58</v>
      </c>
      <c r="C208" s="40"/>
      <c r="D208" s="41"/>
      <c r="E208" s="42"/>
      <c r="F208" s="43">
        <v>0</v>
      </c>
      <c r="G208" s="43">
        <v>0</v>
      </c>
      <c r="H208" s="43">
        <v>0</v>
      </c>
      <c r="I208" s="43">
        <v>0</v>
      </c>
      <c r="J208" s="43"/>
      <c r="K208" s="43"/>
      <c r="L208" s="43"/>
      <c r="N208" t="str">
        <f t="shared" si="92"/>
        <v>OK.</v>
      </c>
      <c r="O208" s="13" t="str">
        <f t="shared" si="84"/>
        <v>OK.</v>
      </c>
    </row>
    <row r="209" spans="1:15" s="44" customFormat="1" hidden="1">
      <c r="A209" s="38"/>
      <c r="B209" s="39" t="s">
        <v>81</v>
      </c>
      <c r="C209" s="40"/>
      <c r="D209" s="41"/>
      <c r="E209" s="42"/>
      <c r="F209" s="43">
        <v>5250</v>
      </c>
      <c r="G209" s="43">
        <v>1750</v>
      </c>
      <c r="H209" s="43">
        <v>875</v>
      </c>
      <c r="I209" s="43">
        <v>0</v>
      </c>
      <c r="J209" s="43">
        <v>0</v>
      </c>
      <c r="K209" s="43"/>
      <c r="L209" s="43">
        <v>0</v>
      </c>
      <c r="N209" t="str">
        <f t="shared" si="92"/>
        <v>OK.</v>
      </c>
      <c r="O209" s="13" t="str">
        <f t="shared" si="84"/>
        <v>OK.</v>
      </c>
    </row>
    <row r="210" spans="1:15" s="10" customFormat="1" hidden="1">
      <c r="A210" s="23">
        <v>31</v>
      </c>
      <c r="B210" s="79" t="s">
        <v>96</v>
      </c>
      <c r="C210" s="29" t="s">
        <v>23</v>
      </c>
      <c r="D210" s="32">
        <v>2012</v>
      </c>
      <c r="E210" s="23">
        <v>2014</v>
      </c>
      <c r="F210" s="33">
        <v>50000</v>
      </c>
      <c r="G210" s="33">
        <f>SUM(G211:G212)</f>
        <v>0</v>
      </c>
      <c r="H210" s="33">
        <v>15000</v>
      </c>
      <c r="I210" s="33">
        <v>15000</v>
      </c>
      <c r="J210" s="33">
        <f>SUM(J211:J212)</f>
        <v>20000</v>
      </c>
      <c r="K210" s="33">
        <f>SUM(K211:K212)</f>
        <v>0</v>
      </c>
      <c r="L210" s="33">
        <v>50000</v>
      </c>
      <c r="N210" t="str">
        <f t="shared" si="92"/>
        <v>OK.</v>
      </c>
      <c r="O210" s="13" t="str">
        <f t="shared" si="84"/>
        <v>OK.</v>
      </c>
    </row>
    <row r="211" spans="1:15" s="9" customFormat="1" hidden="1">
      <c r="A211" s="27"/>
      <c r="B211" s="112" t="s">
        <v>3</v>
      </c>
      <c r="C211" s="113"/>
      <c r="D211" s="113"/>
      <c r="E211" s="114"/>
      <c r="F211" s="12">
        <v>50000</v>
      </c>
      <c r="G211" s="12">
        <f>SUM(G213:G214)</f>
        <v>0</v>
      </c>
      <c r="H211" s="12">
        <v>15000</v>
      </c>
      <c r="I211" s="12">
        <v>15000</v>
      </c>
      <c r="J211" s="12">
        <v>20000</v>
      </c>
      <c r="K211" s="12">
        <f>SUM(K213:K214)</f>
        <v>0</v>
      </c>
      <c r="L211" s="12">
        <v>50000</v>
      </c>
      <c r="N211" t="str">
        <f t="shared" si="92"/>
        <v>OK.</v>
      </c>
      <c r="O211" s="13" t="str">
        <f t="shared" si="84"/>
        <v>OK.</v>
      </c>
    </row>
    <row r="212" spans="1:15" s="9" customFormat="1" hidden="1">
      <c r="A212" s="27"/>
      <c r="B212" s="112" t="s">
        <v>4</v>
      </c>
      <c r="C212" s="113"/>
      <c r="D212" s="113"/>
      <c r="E212" s="114"/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N212" t="str">
        <f t="shared" si="92"/>
        <v>OK.</v>
      </c>
      <c r="O212" s="13" t="str">
        <f t="shared" si="84"/>
        <v>OK.</v>
      </c>
    </row>
    <row r="213" spans="1:15">
      <c r="A213" s="2"/>
      <c r="B213" s="34"/>
      <c r="C213" s="34"/>
      <c r="D213" s="34"/>
      <c r="E213" s="34"/>
      <c r="F213" s="35"/>
      <c r="G213" s="35"/>
      <c r="H213" s="35"/>
      <c r="I213" s="35"/>
      <c r="J213" s="35"/>
      <c r="K213" s="35"/>
      <c r="L213" s="36"/>
      <c r="N213" t="str">
        <f t="shared" si="92"/>
        <v>OK.</v>
      </c>
      <c r="O213" s="13" t="str">
        <f t="shared" si="84"/>
        <v>OK.</v>
      </c>
    </row>
    <row r="214" spans="1:15">
      <c r="A214" s="1"/>
      <c r="B214" s="118" t="s">
        <v>20</v>
      </c>
      <c r="C214" s="119"/>
      <c r="D214" s="119"/>
      <c r="E214" s="120"/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N214" t="str">
        <f t="shared" si="92"/>
        <v>OK.</v>
      </c>
      <c r="O214" s="13" t="str">
        <f t="shared" si="84"/>
        <v>OK.</v>
      </c>
    </row>
    <row r="215" spans="1:15">
      <c r="A215" s="1"/>
      <c r="B215" s="112" t="s">
        <v>3</v>
      </c>
      <c r="C215" s="113"/>
      <c r="D215" s="113"/>
      <c r="E215" s="114"/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N215" t="str">
        <f t="shared" si="92"/>
        <v>OK.</v>
      </c>
      <c r="O215" s="13" t="str">
        <f t="shared" si="84"/>
        <v>OK.</v>
      </c>
    </row>
    <row r="217" spans="1:15">
      <c r="A217" t="s">
        <v>84</v>
      </c>
    </row>
  </sheetData>
  <mergeCells count="116">
    <mergeCell ref="B197:E197"/>
    <mergeCell ref="B140:E140"/>
    <mergeCell ref="B190:E190"/>
    <mergeCell ref="B191:E191"/>
    <mergeCell ref="B170:E170"/>
    <mergeCell ref="B193:E193"/>
    <mergeCell ref="B110:E110"/>
    <mergeCell ref="B111:E111"/>
    <mergeCell ref="B132:E132"/>
    <mergeCell ref="B133:E133"/>
    <mergeCell ref="B135:E135"/>
    <mergeCell ref="B136:E136"/>
    <mergeCell ref="B171:E171"/>
    <mergeCell ref="B185:E185"/>
    <mergeCell ref="B127:E127"/>
    <mergeCell ref="B128:E128"/>
    <mergeCell ref="B124:E124"/>
    <mergeCell ref="B125:E125"/>
    <mergeCell ref="B151:E151"/>
    <mergeCell ref="B152:E152"/>
    <mergeCell ref="A3:A4"/>
    <mergeCell ref="B3:B4"/>
    <mergeCell ref="C3:C4"/>
    <mergeCell ref="D3:E3"/>
    <mergeCell ref="B101:E101"/>
    <mergeCell ref="B102:E102"/>
    <mergeCell ref="B19:E19"/>
    <mergeCell ref="B20:E20"/>
    <mergeCell ref="B75:E75"/>
    <mergeCell ref="B79:E79"/>
    <mergeCell ref="B32:E32"/>
    <mergeCell ref="B33:E33"/>
    <mergeCell ref="B35:E35"/>
    <mergeCell ref="B36:E36"/>
    <mergeCell ref="B50:E50"/>
    <mergeCell ref="B83:E83"/>
    <mergeCell ref="B88:E88"/>
    <mergeCell ref="B89:E89"/>
    <mergeCell ref="B91:E91"/>
    <mergeCell ref="B92:E92"/>
    <mergeCell ref="B94:E94"/>
    <mergeCell ref="B95:E95"/>
    <mergeCell ref="B25:E25"/>
    <mergeCell ref="B26:E26"/>
    <mergeCell ref="L3:L4"/>
    <mergeCell ref="B5:E5"/>
    <mergeCell ref="B6:E6"/>
    <mergeCell ref="B7:E7"/>
    <mergeCell ref="B80:E80"/>
    <mergeCell ref="B82:E82"/>
    <mergeCell ref="B51:E51"/>
    <mergeCell ref="B74:E74"/>
    <mergeCell ref="B58:E58"/>
    <mergeCell ref="B12:E12"/>
    <mergeCell ref="B10:E10"/>
    <mergeCell ref="B11:E11"/>
    <mergeCell ref="B8:E8"/>
    <mergeCell ref="G3:K3"/>
    <mergeCell ref="F3:F4"/>
    <mergeCell ref="B9:E9"/>
    <mergeCell ref="B13:E13"/>
    <mergeCell ref="B59:E59"/>
    <mergeCell ref="B65:E65"/>
    <mergeCell ref="B66:E66"/>
    <mergeCell ref="B44:E44"/>
    <mergeCell ref="B45:E45"/>
    <mergeCell ref="B47:E47"/>
    <mergeCell ref="B48:E48"/>
    <mergeCell ref="B214:E214"/>
    <mergeCell ref="B54:E54"/>
    <mergeCell ref="B55:E55"/>
    <mergeCell ref="B56:E56"/>
    <mergeCell ref="B97:E97"/>
    <mergeCell ref="B141:E141"/>
    <mergeCell ref="B143:E143"/>
    <mergeCell ref="B104:E104"/>
    <mergeCell ref="B105:E105"/>
    <mergeCell ref="B107:E107"/>
    <mergeCell ref="B108:E108"/>
    <mergeCell ref="B157:E157"/>
    <mergeCell ref="B158:E158"/>
    <mergeCell ref="B144:E144"/>
    <mergeCell ref="B146:E146"/>
    <mergeCell ref="B147:E147"/>
    <mergeCell ref="B201:E201"/>
    <mergeCell ref="B202:E202"/>
    <mergeCell ref="B194:E194"/>
    <mergeCell ref="B196:E196"/>
    <mergeCell ref="B187:E187"/>
    <mergeCell ref="B188:E188"/>
    <mergeCell ref="B211:E211"/>
    <mergeCell ref="B212:E212"/>
    <mergeCell ref="I1:L1"/>
    <mergeCell ref="B215:E215"/>
    <mergeCell ref="B98:E98"/>
    <mergeCell ref="B99:E99"/>
    <mergeCell ref="B52:E52"/>
    <mergeCell ref="B113:E113"/>
    <mergeCell ref="B114:E114"/>
    <mergeCell ref="B118:E118"/>
    <mergeCell ref="B119:E119"/>
    <mergeCell ref="B121:E121"/>
    <mergeCell ref="B174:E174"/>
    <mergeCell ref="B176:E176"/>
    <mergeCell ref="B177:E177"/>
    <mergeCell ref="B181:E181"/>
    <mergeCell ref="B122:E122"/>
    <mergeCell ref="B154:E154"/>
    <mergeCell ref="B155:E155"/>
    <mergeCell ref="B173:E173"/>
    <mergeCell ref="B163:E163"/>
    <mergeCell ref="B164:E164"/>
    <mergeCell ref="B206:E206"/>
    <mergeCell ref="B207:E207"/>
    <mergeCell ref="B182:E182"/>
    <mergeCell ref="B184:E184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84" fitToHeight="4" orientation="landscape" r:id="rId1"/>
  <rowBreaks count="1" manualBreakCount="1">
    <brk id="14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9"/>
  <sheetViews>
    <sheetView view="pageBreakPreview" zoomScale="60" zoomScaleNormal="100" workbookViewId="0">
      <selection activeCell="F86" sqref="F86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9" width="12" customWidth="1"/>
    <col min="10" max="10" width="10.85546875" customWidth="1"/>
    <col min="11" max="11" width="10.7109375" customWidth="1"/>
    <col min="12" max="12" width="9.85546875" customWidth="1"/>
    <col min="13" max="13" width="9.5703125" customWidth="1"/>
    <col min="14" max="14" width="14.42578125" customWidth="1"/>
  </cols>
  <sheetData>
    <row r="2" spans="1:14"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</row>
    <row r="3" spans="1:14">
      <c r="A3" s="14"/>
      <c r="B3" s="132" t="s">
        <v>6</v>
      </c>
      <c r="C3" s="133"/>
      <c r="D3" s="133"/>
      <c r="E3" s="134"/>
      <c r="F3" s="15">
        <f>SUM(F4:F5)</f>
        <v>10832710</v>
      </c>
      <c r="G3" s="15"/>
      <c r="H3" s="15"/>
      <c r="I3" s="15">
        <f t="shared" ref="I3:N3" si="0">SUM(I4:I5)</f>
        <v>6524881</v>
      </c>
      <c r="J3" s="15">
        <f t="shared" si="0"/>
        <v>1428000</v>
      </c>
      <c r="K3" s="15">
        <f t="shared" si="0"/>
        <v>1744242</v>
      </c>
      <c r="L3" s="15">
        <f t="shared" si="0"/>
        <v>0</v>
      </c>
      <c r="M3" s="15">
        <f t="shared" si="0"/>
        <v>0</v>
      </c>
      <c r="N3" s="15">
        <f t="shared" si="0"/>
        <v>3715242</v>
      </c>
    </row>
    <row r="4" spans="1:14">
      <c r="A4" s="5"/>
      <c r="B4" s="129" t="s">
        <v>3</v>
      </c>
      <c r="C4" s="130"/>
      <c r="D4" s="130"/>
      <c r="E4" s="131"/>
      <c r="F4" s="16">
        <f>SUM(F7,F20,F29)</f>
        <v>0</v>
      </c>
      <c r="G4" s="16"/>
      <c r="H4" s="59"/>
      <c r="I4" s="16">
        <f t="shared" ref="I4:N5" si="1">SUM(I7,I20,I29)</f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</row>
    <row r="5" spans="1:14">
      <c r="A5" s="5"/>
      <c r="B5" s="129" t="s">
        <v>4</v>
      </c>
      <c r="C5" s="130"/>
      <c r="D5" s="130"/>
      <c r="E5" s="131"/>
      <c r="F5" s="16">
        <f>SUM(F8,F21,F30)</f>
        <v>10832710</v>
      </c>
      <c r="G5" s="16"/>
      <c r="H5" s="59"/>
      <c r="I5" s="16">
        <f t="shared" si="1"/>
        <v>6524881</v>
      </c>
      <c r="J5" s="16">
        <f t="shared" si="1"/>
        <v>1428000</v>
      </c>
      <c r="K5" s="16">
        <f t="shared" si="1"/>
        <v>1744242</v>
      </c>
      <c r="L5" s="16">
        <f t="shared" si="1"/>
        <v>0</v>
      </c>
      <c r="M5" s="16">
        <f t="shared" si="1"/>
        <v>0</v>
      </c>
      <c r="N5" s="16">
        <f t="shared" si="1"/>
        <v>3715242</v>
      </c>
    </row>
    <row r="6" spans="1:14" ht="38.25">
      <c r="A6" s="17">
        <v>1</v>
      </c>
      <c r="B6" s="18" t="s">
        <v>21</v>
      </c>
      <c r="C6" s="19" t="s">
        <v>23</v>
      </c>
      <c r="D6" s="17">
        <v>2010</v>
      </c>
      <c r="E6" s="17">
        <v>2011</v>
      </c>
      <c r="F6" s="20">
        <f>SUM(F7:F8)</f>
        <v>2506042</v>
      </c>
      <c r="G6" s="20"/>
      <c r="H6" s="60"/>
      <c r="I6" s="20">
        <f t="shared" ref="I6:N6" si="2">SUM(I7:I8)</f>
        <v>1452881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390000</v>
      </c>
    </row>
    <row r="7" spans="1:14">
      <c r="A7" s="5"/>
      <c r="B7" s="129" t="s">
        <v>3</v>
      </c>
      <c r="C7" s="130"/>
      <c r="D7" s="130"/>
      <c r="E7" s="131"/>
      <c r="F7" s="16">
        <v>0</v>
      </c>
      <c r="G7" s="16"/>
      <c r="H7" s="59"/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>
      <c r="A8" s="5"/>
      <c r="B8" s="129" t="s">
        <v>4</v>
      </c>
      <c r="C8" s="130"/>
      <c r="D8" s="130"/>
      <c r="E8" s="131"/>
      <c r="F8" s="16">
        <f>SUM(F9:F10)</f>
        <v>2506042</v>
      </c>
      <c r="G8" s="16"/>
      <c r="H8" s="59"/>
      <c r="I8" s="16">
        <f t="shared" ref="I8:N8" si="3">SUM(I9:I10)</f>
        <v>1452881</v>
      </c>
      <c r="J8" s="16">
        <f t="shared" si="3"/>
        <v>0</v>
      </c>
      <c r="K8" s="16">
        <f t="shared" si="3"/>
        <v>0</v>
      </c>
      <c r="L8" s="16">
        <f t="shared" si="3"/>
        <v>0</v>
      </c>
      <c r="M8" s="16">
        <f t="shared" si="3"/>
        <v>0</v>
      </c>
      <c r="N8" s="16">
        <f t="shared" si="3"/>
        <v>390000</v>
      </c>
    </row>
    <row r="9" spans="1:14">
      <c r="A9" s="38"/>
      <c r="B9" s="39" t="s">
        <v>58</v>
      </c>
      <c r="C9" s="40"/>
      <c r="D9" s="41"/>
      <c r="E9" s="42"/>
      <c r="F9" s="43">
        <v>2116042</v>
      </c>
      <c r="G9" s="43"/>
      <c r="H9" s="61"/>
      <c r="I9" s="43">
        <v>1062881</v>
      </c>
      <c r="J9" s="43"/>
      <c r="K9" s="43"/>
      <c r="L9" s="43"/>
      <c r="M9" s="43"/>
      <c r="N9" s="43"/>
    </row>
    <row r="10" spans="1:14">
      <c r="A10" s="38"/>
      <c r="B10" s="39" t="s">
        <v>59</v>
      </c>
      <c r="C10" s="40"/>
      <c r="D10" s="41"/>
      <c r="E10" s="42"/>
      <c r="F10" s="43">
        <v>390000</v>
      </c>
      <c r="G10" s="43"/>
      <c r="H10" s="61"/>
      <c r="I10" s="43">
        <v>390000</v>
      </c>
      <c r="J10" s="43"/>
      <c r="K10" s="43"/>
      <c r="L10" s="43"/>
      <c r="M10" s="43"/>
      <c r="N10" s="43">
        <v>390000</v>
      </c>
    </row>
    <row r="11" spans="1:14">
      <c r="A11" s="64"/>
      <c r="B11" s="65" t="s">
        <v>66</v>
      </c>
      <c r="C11" s="66"/>
      <c r="D11" s="67"/>
      <c r="E11" s="68"/>
      <c r="F11" s="69"/>
      <c r="G11" s="69"/>
      <c r="H11" s="70">
        <v>401072.35</v>
      </c>
      <c r="I11" s="69">
        <v>446389</v>
      </c>
      <c r="J11" s="69"/>
      <c r="K11" s="69"/>
      <c r="L11" s="69"/>
      <c r="M11" s="69"/>
      <c r="N11" s="69"/>
    </row>
    <row r="12" spans="1:14">
      <c r="A12" s="64"/>
      <c r="B12" s="65" t="s">
        <v>67</v>
      </c>
      <c r="C12" s="66"/>
      <c r="D12" s="67"/>
      <c r="E12" s="68"/>
      <c r="F12" s="69"/>
      <c r="G12" s="69"/>
      <c r="H12" s="70">
        <v>550835.43999999994</v>
      </c>
      <c r="I12" s="69">
        <v>616492</v>
      </c>
      <c r="J12" s="69"/>
      <c r="K12" s="69"/>
      <c r="L12" s="69"/>
      <c r="M12" s="69"/>
      <c r="N12" s="69"/>
    </row>
    <row r="13" spans="1:14">
      <c r="A13" s="71"/>
      <c r="B13" s="72" t="s">
        <v>68</v>
      </c>
      <c r="C13" s="73"/>
      <c r="D13" s="74"/>
      <c r="E13" s="75"/>
      <c r="F13" s="76"/>
      <c r="G13" s="76"/>
      <c r="H13" s="77">
        <v>0</v>
      </c>
      <c r="I13" s="76">
        <v>-616492</v>
      </c>
      <c r="J13" s="76"/>
      <c r="K13" s="76"/>
      <c r="L13" s="76"/>
      <c r="M13" s="76"/>
      <c r="N13" s="76"/>
    </row>
    <row r="14" spans="1:14">
      <c r="A14" s="71"/>
      <c r="B14" s="72" t="s">
        <v>69</v>
      </c>
      <c r="C14" s="73"/>
      <c r="D14" s="74"/>
      <c r="E14" s="75"/>
      <c r="F14" s="76"/>
      <c r="G14" s="76"/>
      <c r="H14" s="77">
        <v>0</v>
      </c>
      <c r="I14" s="76">
        <v>0</v>
      </c>
      <c r="J14" s="76"/>
      <c r="K14" s="76"/>
      <c r="L14" s="76"/>
      <c r="M14" s="76"/>
      <c r="N14" s="76"/>
    </row>
    <row r="15" spans="1:14">
      <c r="A15" s="45"/>
      <c r="B15" s="46" t="s">
        <v>60</v>
      </c>
      <c r="C15" s="47"/>
      <c r="D15" s="48"/>
      <c r="E15" s="49"/>
      <c r="F15" s="50"/>
      <c r="G15" s="50"/>
      <c r="H15" s="58">
        <f>H11+H14</f>
        <v>401072.35</v>
      </c>
      <c r="I15" s="58">
        <f>I11+I14</f>
        <v>446389</v>
      </c>
      <c r="J15" s="50"/>
      <c r="K15" s="50"/>
      <c r="L15" s="50"/>
      <c r="M15" s="50"/>
      <c r="N15" s="50"/>
    </row>
    <row r="16" spans="1:14">
      <c r="A16" s="45"/>
      <c r="B16" s="46" t="s">
        <v>61</v>
      </c>
      <c r="C16" s="47"/>
      <c r="D16" s="48"/>
      <c r="E16" s="49"/>
      <c r="F16" s="50"/>
      <c r="G16" s="50"/>
      <c r="H16" s="58">
        <f>H12+H13</f>
        <v>550835.43999999994</v>
      </c>
      <c r="I16" s="58">
        <f>I12+I13</f>
        <v>0</v>
      </c>
      <c r="J16" s="50"/>
      <c r="K16" s="50"/>
      <c r="L16" s="50"/>
      <c r="M16" s="50"/>
      <c r="N16" s="50"/>
    </row>
    <row r="17" spans="1:14">
      <c r="A17" s="52"/>
      <c r="B17" s="53" t="s">
        <v>62</v>
      </c>
      <c r="C17" s="54"/>
      <c r="D17" s="55"/>
      <c r="E17" s="56"/>
      <c r="F17" s="57"/>
      <c r="G17" s="57">
        <v>0</v>
      </c>
      <c r="H17" s="62">
        <v>0</v>
      </c>
      <c r="I17" s="57">
        <v>-550000</v>
      </c>
      <c r="J17" s="57"/>
      <c r="K17" s="57"/>
      <c r="L17" s="57"/>
      <c r="M17" s="57"/>
      <c r="N17" s="57"/>
    </row>
    <row r="18" spans="1:14">
      <c r="A18" s="52"/>
      <c r="B18" s="53" t="s">
        <v>63</v>
      </c>
      <c r="C18" s="54"/>
      <c r="D18" s="55"/>
      <c r="E18" s="56"/>
      <c r="F18" s="57"/>
      <c r="G18" s="57">
        <v>0</v>
      </c>
      <c r="H18" s="62">
        <v>0</v>
      </c>
      <c r="I18" s="57">
        <v>0</v>
      </c>
      <c r="J18" s="57"/>
      <c r="K18" s="57"/>
      <c r="L18" s="57"/>
      <c r="M18" s="57"/>
      <c r="N18" s="57"/>
    </row>
    <row r="19" spans="1:14" ht="25.5">
      <c r="A19" s="8">
        <v>2</v>
      </c>
      <c r="B19" s="21" t="s">
        <v>22</v>
      </c>
      <c r="C19" s="22" t="s">
        <v>23</v>
      </c>
      <c r="D19" s="8">
        <v>2011</v>
      </c>
      <c r="E19" s="8">
        <v>2012</v>
      </c>
      <c r="F19" s="16">
        <f>SUM(F20:F21)</f>
        <v>3325242</v>
      </c>
      <c r="G19" s="16"/>
      <c r="H19" s="59"/>
      <c r="I19" s="16">
        <f t="shared" ref="I19:N19" si="4">SUM(I20:I21)</f>
        <v>133000</v>
      </c>
      <c r="J19" s="16">
        <f t="shared" si="4"/>
        <v>1428000</v>
      </c>
      <c r="K19" s="16">
        <f>SUM(K20:K21)</f>
        <v>1744242</v>
      </c>
      <c r="L19" s="16">
        <f t="shared" si="4"/>
        <v>0</v>
      </c>
      <c r="M19" s="16">
        <f t="shared" si="4"/>
        <v>0</v>
      </c>
      <c r="N19" s="16">
        <f t="shared" si="4"/>
        <v>3305242</v>
      </c>
    </row>
    <row r="20" spans="1:14">
      <c r="A20" s="5"/>
      <c r="B20" s="129" t="s">
        <v>3</v>
      </c>
      <c r="C20" s="130"/>
      <c r="D20" s="130"/>
      <c r="E20" s="131"/>
      <c r="F20" s="16">
        <v>0</v>
      </c>
      <c r="G20" s="16"/>
      <c r="H20" s="59"/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>
      <c r="A21" s="5"/>
      <c r="B21" s="129" t="s">
        <v>4</v>
      </c>
      <c r="C21" s="130"/>
      <c r="D21" s="130"/>
      <c r="E21" s="131"/>
      <c r="F21" s="16">
        <v>3325242</v>
      </c>
      <c r="G21" s="51"/>
      <c r="H21" s="63"/>
      <c r="I21" s="4">
        <v>133000</v>
      </c>
      <c r="J21" s="16">
        <v>1428000</v>
      </c>
      <c r="K21" s="16">
        <v>1744242</v>
      </c>
      <c r="L21" s="16">
        <v>0</v>
      </c>
      <c r="M21" s="16">
        <v>0</v>
      </c>
      <c r="N21" s="16">
        <v>3305242</v>
      </c>
    </row>
    <row r="22" spans="1:14">
      <c r="A22" s="64"/>
      <c r="B22" s="65" t="s">
        <v>66</v>
      </c>
      <c r="C22" s="66"/>
      <c r="D22" s="67"/>
      <c r="E22" s="68"/>
      <c r="F22" s="69"/>
      <c r="G22" s="69"/>
      <c r="H22" s="70">
        <v>0</v>
      </c>
      <c r="I22" s="69">
        <v>33250</v>
      </c>
      <c r="J22" s="69">
        <f>J21*25%</f>
        <v>357000</v>
      </c>
      <c r="K22" s="69">
        <f>K21*25%</f>
        <v>436060.5</v>
      </c>
      <c r="L22" s="69"/>
      <c r="M22" s="69"/>
      <c r="N22" s="69"/>
    </row>
    <row r="23" spans="1:14">
      <c r="A23" s="64"/>
      <c r="B23" s="65" t="s">
        <v>67</v>
      </c>
      <c r="C23" s="66"/>
      <c r="D23" s="67"/>
      <c r="E23" s="68"/>
      <c r="F23" s="69"/>
      <c r="G23" s="69"/>
      <c r="H23" s="70">
        <v>0</v>
      </c>
      <c r="I23" s="69">
        <v>99750</v>
      </c>
      <c r="J23" s="69">
        <f>J21*75%</f>
        <v>1071000</v>
      </c>
      <c r="K23" s="69">
        <f>K21*75%</f>
        <v>1308181.5</v>
      </c>
      <c r="L23" s="69"/>
      <c r="M23" s="69"/>
      <c r="N23" s="69"/>
    </row>
    <row r="24" spans="1:14">
      <c r="A24" s="71"/>
      <c r="B24" s="72" t="s">
        <v>68</v>
      </c>
      <c r="C24" s="73"/>
      <c r="D24" s="74"/>
      <c r="E24" s="75"/>
      <c r="F24" s="76"/>
      <c r="G24" s="76"/>
      <c r="H24" s="77">
        <v>0</v>
      </c>
      <c r="I24" s="77">
        <v>-99750</v>
      </c>
      <c r="J24" s="76">
        <f>-J23</f>
        <v>-1071000</v>
      </c>
      <c r="K24" s="76">
        <f>-K23</f>
        <v>-1308181.5</v>
      </c>
      <c r="L24" s="76"/>
      <c r="M24" s="76"/>
      <c r="N24" s="76"/>
    </row>
    <row r="25" spans="1:14">
      <c r="A25" s="71"/>
      <c r="B25" s="72" t="s">
        <v>69</v>
      </c>
      <c r="C25" s="73"/>
      <c r="D25" s="74"/>
      <c r="E25" s="75"/>
      <c r="F25" s="76"/>
      <c r="G25" s="76"/>
      <c r="H25" s="77">
        <v>0</v>
      </c>
      <c r="I25" s="77">
        <v>0</v>
      </c>
      <c r="J25" s="76">
        <v>0</v>
      </c>
      <c r="K25" s="76">
        <v>0</v>
      </c>
      <c r="L25" s="76"/>
      <c r="M25" s="76"/>
      <c r="N25" s="76"/>
    </row>
    <row r="26" spans="1:14">
      <c r="A26" s="45"/>
      <c r="B26" s="46" t="s">
        <v>60</v>
      </c>
      <c r="C26" s="47"/>
      <c r="D26" s="48"/>
      <c r="E26" s="49"/>
      <c r="F26" s="50"/>
      <c r="G26" s="50"/>
      <c r="H26" s="58">
        <f>H22+H25</f>
        <v>0</v>
      </c>
      <c r="I26" s="58">
        <f>I22+I25</f>
        <v>33250</v>
      </c>
      <c r="J26" s="58">
        <f>J22+J25</f>
        <v>357000</v>
      </c>
      <c r="K26" s="58">
        <f>K22+K25</f>
        <v>436060.5</v>
      </c>
      <c r="L26" s="50"/>
      <c r="M26" s="50"/>
      <c r="N26" s="50"/>
    </row>
    <row r="27" spans="1:14">
      <c r="A27" s="45"/>
      <c r="B27" s="46" t="s">
        <v>61</v>
      </c>
      <c r="C27" s="47"/>
      <c r="D27" s="48"/>
      <c r="E27" s="49"/>
      <c r="F27" s="50"/>
      <c r="G27" s="50"/>
      <c r="H27" s="58">
        <f>H23+H24</f>
        <v>0</v>
      </c>
      <c r="I27" s="58">
        <f>I23+I24</f>
        <v>0</v>
      </c>
      <c r="J27" s="58">
        <f>J23+J24</f>
        <v>0</v>
      </c>
      <c r="K27" s="58">
        <f>K23+K24</f>
        <v>0</v>
      </c>
      <c r="L27" s="50"/>
      <c r="M27" s="50"/>
      <c r="N27" s="50"/>
    </row>
    <row r="28" spans="1:14" ht="25.5">
      <c r="A28" s="17">
        <v>3</v>
      </c>
      <c r="B28" s="18" t="s">
        <v>24</v>
      </c>
      <c r="C28" s="17" t="s">
        <v>23</v>
      </c>
      <c r="D28" s="17">
        <v>2010</v>
      </c>
      <c r="E28" s="17">
        <v>2011</v>
      </c>
      <c r="F28" s="20">
        <f t="shared" ref="F28:N28" si="5">SUM(F29:F30)</f>
        <v>5001426</v>
      </c>
      <c r="G28" s="20"/>
      <c r="H28" s="60"/>
      <c r="I28" s="20">
        <f t="shared" si="5"/>
        <v>4939000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 t="shared" si="5"/>
        <v>0</v>
      </c>
      <c r="N28" s="20">
        <f t="shared" si="5"/>
        <v>20000</v>
      </c>
    </row>
    <row r="29" spans="1:14">
      <c r="A29" s="5"/>
      <c r="B29" s="129" t="s">
        <v>3</v>
      </c>
      <c r="C29" s="130"/>
      <c r="D29" s="130"/>
      <c r="E29" s="131"/>
      <c r="F29" s="16">
        <v>0</v>
      </c>
      <c r="G29" s="16"/>
      <c r="H29" s="59"/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>
      <c r="A30" s="5"/>
      <c r="B30" s="146" t="s">
        <v>57</v>
      </c>
      <c r="C30" s="147"/>
      <c r="D30" s="147"/>
      <c r="E30" s="148"/>
      <c r="F30" s="16">
        <f>SUM(F31:F32)</f>
        <v>5001426</v>
      </c>
      <c r="G30" s="16"/>
      <c r="H30" s="59"/>
      <c r="I30" s="16">
        <f t="shared" ref="I30:N30" si="6">SUM(I31:I32)</f>
        <v>4939000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20000</v>
      </c>
    </row>
    <row r="31" spans="1:14">
      <c r="A31" s="38"/>
      <c r="B31" s="39" t="s">
        <v>58</v>
      </c>
      <c r="C31" s="40"/>
      <c r="D31" s="41"/>
      <c r="E31" s="42"/>
      <c r="F31" s="43">
        <v>5001426</v>
      </c>
      <c r="G31" s="43"/>
      <c r="H31" s="61"/>
      <c r="I31" s="43">
        <v>2354000</v>
      </c>
      <c r="J31" s="43"/>
      <c r="K31" s="43"/>
      <c r="L31" s="43"/>
      <c r="M31" s="43"/>
      <c r="N31" s="43">
        <v>20000</v>
      </c>
    </row>
    <row r="32" spans="1:14">
      <c r="A32" s="38"/>
      <c r="B32" s="39" t="s">
        <v>59</v>
      </c>
      <c r="C32" s="40"/>
      <c r="D32" s="41"/>
      <c r="E32" s="42"/>
      <c r="F32" s="43"/>
      <c r="G32" s="43"/>
      <c r="H32" s="61"/>
      <c r="I32" s="43">
        <v>2585000</v>
      </c>
      <c r="J32" s="43"/>
      <c r="K32" s="43"/>
      <c r="L32" s="43"/>
      <c r="M32" s="43"/>
      <c r="N32" s="43"/>
    </row>
    <row r="33" spans="1:14">
      <c r="A33" s="64"/>
      <c r="B33" s="65" t="s">
        <v>66</v>
      </c>
      <c r="C33" s="66"/>
      <c r="D33" s="67"/>
      <c r="E33" s="68"/>
      <c r="F33" s="69"/>
      <c r="G33" s="69">
        <v>3474</v>
      </c>
      <c r="H33" s="70">
        <v>5500.51</v>
      </c>
      <c r="I33" s="69">
        <v>1226250</v>
      </c>
      <c r="J33" s="69"/>
      <c r="K33" s="69"/>
      <c r="L33" s="69"/>
      <c r="M33" s="69"/>
      <c r="N33" s="69"/>
    </row>
    <row r="34" spans="1:14">
      <c r="A34" s="64"/>
      <c r="B34" s="65" t="s">
        <v>67</v>
      </c>
      <c r="C34" s="66"/>
      <c r="D34" s="67"/>
      <c r="E34" s="68"/>
      <c r="F34" s="69"/>
      <c r="G34" s="69">
        <v>14526</v>
      </c>
      <c r="H34" s="70">
        <v>16499.48</v>
      </c>
      <c r="I34" s="69">
        <v>3692750</v>
      </c>
      <c r="J34" s="69"/>
      <c r="K34" s="69"/>
      <c r="L34" s="69"/>
      <c r="M34" s="69"/>
      <c r="N34" s="69"/>
    </row>
    <row r="35" spans="1:14">
      <c r="A35" s="71"/>
      <c r="B35" s="72" t="s">
        <v>68</v>
      </c>
      <c r="C35" s="73"/>
      <c r="D35" s="74"/>
      <c r="E35" s="75"/>
      <c r="F35" s="76"/>
      <c r="G35" s="76">
        <v>0</v>
      </c>
      <c r="H35" s="77">
        <v>0</v>
      </c>
      <c r="I35" s="76">
        <v>-3692750</v>
      </c>
      <c r="J35" s="76"/>
      <c r="K35" s="76"/>
      <c r="L35" s="76"/>
      <c r="M35" s="76"/>
      <c r="N35" s="76"/>
    </row>
    <row r="36" spans="1:14">
      <c r="A36" s="71"/>
      <c r="B36" s="72" t="s">
        <v>69</v>
      </c>
      <c r="C36" s="73"/>
      <c r="D36" s="74"/>
      <c r="E36" s="75"/>
      <c r="F36" s="76"/>
      <c r="G36" s="76">
        <v>0</v>
      </c>
      <c r="H36" s="77">
        <v>0</v>
      </c>
      <c r="I36" s="76">
        <v>0</v>
      </c>
      <c r="J36" s="76"/>
      <c r="K36" s="76"/>
      <c r="L36" s="76"/>
      <c r="M36" s="76"/>
      <c r="N36" s="76"/>
    </row>
    <row r="37" spans="1:14">
      <c r="A37" s="45"/>
      <c r="B37" s="46" t="s">
        <v>60</v>
      </c>
      <c r="C37" s="47"/>
      <c r="D37" s="48"/>
      <c r="E37" s="49"/>
      <c r="F37" s="50"/>
      <c r="G37" s="58">
        <f>G33+G36</f>
        <v>3474</v>
      </c>
      <c r="H37" s="58">
        <f>H33+H36</f>
        <v>5500.51</v>
      </c>
      <c r="I37" s="50">
        <f>I33+I36</f>
        <v>1226250</v>
      </c>
      <c r="J37" s="50"/>
      <c r="K37" s="50"/>
      <c r="L37" s="50"/>
      <c r="M37" s="50"/>
      <c r="N37" s="50"/>
    </row>
    <row r="38" spans="1:14">
      <c r="A38" s="45"/>
      <c r="B38" s="46" t="s">
        <v>61</v>
      </c>
      <c r="C38" s="47"/>
      <c r="D38" s="48"/>
      <c r="E38" s="49"/>
      <c r="F38" s="50"/>
      <c r="G38" s="58">
        <f>G34+G35</f>
        <v>14526</v>
      </c>
      <c r="H38" s="58">
        <f>H34+H35</f>
        <v>16499.48</v>
      </c>
      <c r="I38" s="50">
        <f>I34+I35</f>
        <v>0</v>
      </c>
      <c r="J38" s="50"/>
      <c r="K38" s="50"/>
      <c r="L38" s="50"/>
      <c r="M38" s="50"/>
      <c r="N38" s="50"/>
    </row>
    <row r="39" spans="1:14">
      <c r="A39" s="17">
        <v>4</v>
      </c>
      <c r="B39" s="18" t="s">
        <v>64</v>
      </c>
      <c r="C39" s="17" t="s">
        <v>23</v>
      </c>
      <c r="D39" s="17">
        <v>2009</v>
      </c>
      <c r="E39" s="17">
        <v>2010</v>
      </c>
      <c r="F39" s="20">
        <f>SUM(F40:F41)</f>
        <v>5001426</v>
      </c>
      <c r="G39" s="20"/>
      <c r="H39" s="60"/>
      <c r="I39" s="20">
        <f t="shared" ref="I39:N39" si="7">SUM(I40:I41)</f>
        <v>0</v>
      </c>
      <c r="J39" s="20">
        <f t="shared" si="7"/>
        <v>0</v>
      </c>
      <c r="K39" s="20">
        <f t="shared" si="7"/>
        <v>0</v>
      </c>
      <c r="L39" s="20">
        <f t="shared" si="7"/>
        <v>0</v>
      </c>
      <c r="M39" s="20">
        <f t="shared" si="7"/>
        <v>0</v>
      </c>
      <c r="N39" s="20">
        <f t="shared" si="7"/>
        <v>20000</v>
      </c>
    </row>
    <row r="40" spans="1:14">
      <c r="A40" s="5"/>
      <c r="B40" s="129" t="s">
        <v>3</v>
      </c>
      <c r="C40" s="130"/>
      <c r="D40" s="130"/>
      <c r="E40" s="131"/>
      <c r="F40" s="16">
        <v>0</v>
      </c>
      <c r="G40" s="16"/>
      <c r="H40" s="59"/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</row>
    <row r="41" spans="1:14">
      <c r="A41" s="5"/>
      <c r="B41" s="146" t="s">
        <v>57</v>
      </c>
      <c r="C41" s="147"/>
      <c r="D41" s="147"/>
      <c r="E41" s="148"/>
      <c r="F41" s="16">
        <f>SUM(F42:F43)</f>
        <v>5001426</v>
      </c>
      <c r="G41" s="16"/>
      <c r="H41" s="59"/>
      <c r="I41" s="16">
        <f t="shared" ref="I41:N41" si="8">SUM(I42:I43)</f>
        <v>0</v>
      </c>
      <c r="J41" s="16">
        <f t="shared" si="8"/>
        <v>0</v>
      </c>
      <c r="K41" s="16">
        <f t="shared" si="8"/>
        <v>0</v>
      </c>
      <c r="L41" s="16">
        <f t="shared" si="8"/>
        <v>0</v>
      </c>
      <c r="M41" s="16">
        <f t="shared" si="8"/>
        <v>0</v>
      </c>
      <c r="N41" s="16">
        <f t="shared" si="8"/>
        <v>20000</v>
      </c>
    </row>
    <row r="42" spans="1:14">
      <c r="A42" s="38"/>
      <c r="B42" s="39" t="s">
        <v>58</v>
      </c>
      <c r="C42" s="40"/>
      <c r="D42" s="41"/>
      <c r="E42" s="42"/>
      <c r="F42" s="43">
        <v>5001426</v>
      </c>
      <c r="G42" s="43"/>
      <c r="H42" s="61"/>
      <c r="I42" s="43">
        <v>0</v>
      </c>
      <c r="J42" s="43"/>
      <c r="K42" s="43"/>
      <c r="L42" s="43"/>
      <c r="M42" s="43"/>
      <c r="N42" s="43">
        <v>20000</v>
      </c>
    </row>
    <row r="43" spans="1:14">
      <c r="A43" s="38"/>
      <c r="B43" s="39" t="s">
        <v>59</v>
      </c>
      <c r="C43" s="40"/>
      <c r="D43" s="41"/>
      <c r="E43" s="42"/>
      <c r="F43" s="43"/>
      <c r="G43" s="43"/>
      <c r="H43" s="61"/>
      <c r="I43" s="43">
        <v>0</v>
      </c>
      <c r="J43" s="43"/>
      <c r="K43" s="43"/>
      <c r="L43" s="43"/>
      <c r="M43" s="43"/>
      <c r="N43" s="43"/>
    </row>
    <row r="44" spans="1:14">
      <c r="A44" s="64"/>
      <c r="B44" s="65" t="s">
        <v>66</v>
      </c>
      <c r="C44" s="66"/>
      <c r="D44" s="67"/>
      <c r="E44" s="68"/>
      <c r="F44" s="69"/>
      <c r="G44" s="69"/>
      <c r="H44" s="70">
        <v>148582.14000000001</v>
      </c>
      <c r="I44" s="69"/>
      <c r="J44" s="69"/>
      <c r="K44" s="69"/>
      <c r="L44" s="69"/>
      <c r="M44" s="69"/>
      <c r="N44" s="69"/>
    </row>
    <row r="45" spans="1:14">
      <c r="A45" s="64"/>
      <c r="B45" s="65" t="s">
        <v>67</v>
      </c>
      <c r="C45" s="66"/>
      <c r="D45" s="67"/>
      <c r="E45" s="68"/>
      <c r="F45" s="69"/>
      <c r="G45" s="69"/>
      <c r="H45" s="70">
        <v>445746.4</v>
      </c>
      <c r="I45" s="69"/>
      <c r="J45" s="69"/>
      <c r="K45" s="69"/>
      <c r="L45" s="69"/>
      <c r="M45" s="69"/>
      <c r="N45" s="69"/>
    </row>
    <row r="46" spans="1:14">
      <c r="A46" s="71"/>
      <c r="B46" s="72" t="s">
        <v>68</v>
      </c>
      <c r="C46" s="73"/>
      <c r="D46" s="74"/>
      <c r="E46" s="75"/>
      <c r="F46" s="76"/>
      <c r="G46" s="76"/>
      <c r="H46" s="77">
        <v>-154091.9</v>
      </c>
      <c r="I46" s="76"/>
      <c r="J46" s="76"/>
      <c r="K46" s="76"/>
      <c r="L46" s="76"/>
      <c r="M46" s="76"/>
      <c r="N46" s="76"/>
    </row>
    <row r="47" spans="1:14">
      <c r="A47" s="71"/>
      <c r="B47" s="72" t="s">
        <v>69</v>
      </c>
      <c r="C47" s="73"/>
      <c r="D47" s="74"/>
      <c r="E47" s="75"/>
      <c r="F47" s="76"/>
      <c r="G47" s="76"/>
      <c r="H47" s="77">
        <v>0</v>
      </c>
      <c r="I47" s="76"/>
      <c r="J47" s="76"/>
      <c r="K47" s="76"/>
      <c r="L47" s="76"/>
      <c r="M47" s="76"/>
      <c r="N47" s="76"/>
    </row>
    <row r="48" spans="1:14">
      <c r="A48" s="45"/>
      <c r="B48" s="46" t="s">
        <v>60</v>
      </c>
      <c r="C48" s="47"/>
      <c r="D48" s="48"/>
      <c r="E48" s="49"/>
      <c r="F48" s="50"/>
      <c r="G48" s="58">
        <v>15509.76</v>
      </c>
      <c r="H48" s="58">
        <f>H44+H47</f>
        <v>148582.14000000001</v>
      </c>
      <c r="I48" s="50"/>
      <c r="J48" s="50"/>
      <c r="K48" s="50"/>
      <c r="L48" s="50"/>
      <c r="M48" s="50"/>
      <c r="N48" s="50"/>
    </row>
    <row r="49" spans="1:14">
      <c r="A49" s="45"/>
      <c r="B49" s="46" t="s">
        <v>61</v>
      </c>
      <c r="C49" s="47"/>
      <c r="D49" s="48"/>
      <c r="E49" s="49"/>
      <c r="F49" s="50"/>
      <c r="G49" s="50"/>
      <c r="H49" s="58">
        <f>H45+H46</f>
        <v>291654.5</v>
      </c>
      <c r="I49" s="50"/>
      <c r="J49" s="50"/>
      <c r="K49" s="50"/>
      <c r="L49" s="50"/>
      <c r="M49" s="50"/>
      <c r="N49" s="50"/>
    </row>
    <row r="50" spans="1:14">
      <c r="A50" s="52"/>
      <c r="B50" s="53" t="s">
        <v>62</v>
      </c>
      <c r="C50" s="54"/>
      <c r="D50" s="55"/>
      <c r="E50" s="56"/>
      <c r="F50" s="57"/>
      <c r="G50" s="57">
        <v>0</v>
      </c>
      <c r="H50" s="62"/>
      <c r="I50" s="57"/>
      <c r="J50" s="57"/>
      <c r="K50" s="57"/>
      <c r="L50" s="57"/>
      <c r="M50" s="57"/>
      <c r="N50" s="57"/>
    </row>
    <row r="51" spans="1:14">
      <c r="A51" s="52"/>
      <c r="B51" s="53" t="s">
        <v>63</v>
      </c>
      <c r="C51" s="54"/>
      <c r="D51" s="55"/>
      <c r="E51" s="56"/>
      <c r="F51" s="57"/>
      <c r="G51" s="57">
        <v>0</v>
      </c>
      <c r="H51" s="62"/>
      <c r="I51" s="57"/>
      <c r="J51" s="57"/>
      <c r="K51" s="57"/>
      <c r="L51" s="57"/>
      <c r="M51" s="57"/>
      <c r="N51" s="57"/>
    </row>
    <row r="52" spans="1:14">
      <c r="A52" s="17">
        <v>5</v>
      </c>
      <c r="B52" s="18" t="s">
        <v>65</v>
      </c>
      <c r="C52" s="17" t="s">
        <v>23</v>
      </c>
      <c r="D52" s="17">
        <v>2009</v>
      </c>
      <c r="E52" s="17">
        <v>2010</v>
      </c>
      <c r="F52" s="20">
        <f>SUM(F53:F54)</f>
        <v>5001426</v>
      </c>
      <c r="G52" s="20"/>
      <c r="H52" s="60"/>
      <c r="I52" s="20">
        <f t="shared" ref="I52:N52" si="9">SUM(I53:I54)</f>
        <v>0</v>
      </c>
      <c r="J52" s="20">
        <f t="shared" si="9"/>
        <v>0</v>
      </c>
      <c r="K52" s="20">
        <f t="shared" si="9"/>
        <v>0</v>
      </c>
      <c r="L52" s="20">
        <f t="shared" si="9"/>
        <v>0</v>
      </c>
      <c r="M52" s="20">
        <f t="shared" si="9"/>
        <v>0</v>
      </c>
      <c r="N52" s="20">
        <f t="shared" si="9"/>
        <v>20000</v>
      </c>
    </row>
    <row r="53" spans="1:14">
      <c r="A53" s="5"/>
      <c r="B53" s="129" t="s">
        <v>3</v>
      </c>
      <c r="C53" s="130"/>
      <c r="D53" s="130"/>
      <c r="E53" s="131"/>
      <c r="F53" s="16">
        <v>0</v>
      </c>
      <c r="G53" s="16"/>
      <c r="H53" s="59"/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</row>
    <row r="54" spans="1:14">
      <c r="A54" s="5"/>
      <c r="B54" s="146" t="s">
        <v>57</v>
      </c>
      <c r="C54" s="147"/>
      <c r="D54" s="147"/>
      <c r="E54" s="148"/>
      <c r="F54" s="16">
        <f>SUM(F55:F56)</f>
        <v>5001426</v>
      </c>
      <c r="G54" s="16"/>
      <c r="H54" s="59"/>
      <c r="I54" s="16">
        <f t="shared" ref="I54:N54" si="10">SUM(I55:I56)</f>
        <v>0</v>
      </c>
      <c r="J54" s="16">
        <f t="shared" si="10"/>
        <v>0</v>
      </c>
      <c r="K54" s="16">
        <f t="shared" si="10"/>
        <v>0</v>
      </c>
      <c r="L54" s="16">
        <f t="shared" si="10"/>
        <v>0</v>
      </c>
      <c r="M54" s="16">
        <f t="shared" si="10"/>
        <v>0</v>
      </c>
      <c r="N54" s="16">
        <f t="shared" si="10"/>
        <v>20000</v>
      </c>
    </row>
    <row r="55" spans="1:14">
      <c r="A55" s="38"/>
      <c r="B55" s="39" t="s">
        <v>58</v>
      </c>
      <c r="C55" s="40"/>
      <c r="D55" s="41"/>
      <c r="E55" s="42"/>
      <c r="F55" s="43">
        <v>5001426</v>
      </c>
      <c r="G55" s="43"/>
      <c r="H55" s="61"/>
      <c r="I55" s="43">
        <v>0</v>
      </c>
      <c r="J55" s="43"/>
      <c r="K55" s="43"/>
      <c r="L55" s="43"/>
      <c r="M55" s="43"/>
      <c r="N55" s="43">
        <v>20000</v>
      </c>
    </row>
    <row r="56" spans="1:14">
      <c r="A56" s="38"/>
      <c r="B56" s="39" t="s">
        <v>59</v>
      </c>
      <c r="C56" s="40"/>
      <c r="D56" s="41"/>
      <c r="E56" s="42"/>
      <c r="F56" s="43"/>
      <c r="G56" s="43"/>
      <c r="H56" s="61"/>
      <c r="I56" s="43">
        <v>0</v>
      </c>
      <c r="J56" s="43"/>
      <c r="K56" s="43"/>
      <c r="L56" s="43"/>
      <c r="M56" s="43"/>
      <c r="N56" s="43"/>
    </row>
    <row r="57" spans="1:14">
      <c r="A57" s="64"/>
      <c r="B57" s="65" t="s">
        <v>66</v>
      </c>
      <c r="C57" s="66"/>
      <c r="D57" s="67"/>
      <c r="E57" s="68"/>
      <c r="F57" s="69"/>
      <c r="G57" s="70">
        <v>4099.99</v>
      </c>
      <c r="H57" s="70">
        <v>352140.17</v>
      </c>
      <c r="I57" s="69"/>
      <c r="J57" s="69"/>
      <c r="K57" s="69"/>
      <c r="L57" s="69"/>
      <c r="M57" s="69"/>
      <c r="N57" s="69"/>
    </row>
    <row r="58" spans="1:14">
      <c r="A58" s="64"/>
      <c r="B58" s="65" t="s">
        <v>67</v>
      </c>
      <c r="C58" s="66"/>
      <c r="D58" s="67"/>
      <c r="E58" s="68"/>
      <c r="F58" s="69"/>
      <c r="G58" s="70"/>
      <c r="H58" s="70">
        <v>338331.5</v>
      </c>
      <c r="I58" s="69"/>
      <c r="J58" s="69"/>
      <c r="K58" s="69"/>
      <c r="L58" s="69"/>
      <c r="M58" s="69"/>
      <c r="N58" s="69"/>
    </row>
    <row r="59" spans="1:14">
      <c r="A59" s="71"/>
      <c r="B59" s="72" t="s">
        <v>68</v>
      </c>
      <c r="C59" s="73"/>
      <c r="D59" s="74"/>
      <c r="E59" s="75"/>
      <c r="F59" s="76"/>
      <c r="G59" s="76"/>
      <c r="H59" s="77">
        <v>0</v>
      </c>
      <c r="I59" s="76"/>
      <c r="J59" s="76"/>
      <c r="K59" s="76"/>
      <c r="L59" s="76"/>
      <c r="M59" s="76"/>
      <c r="N59" s="76"/>
    </row>
    <row r="60" spans="1:14">
      <c r="A60" s="71"/>
      <c r="B60" s="72" t="s">
        <v>69</v>
      </c>
      <c r="C60" s="73"/>
      <c r="D60" s="74"/>
      <c r="E60" s="75"/>
      <c r="F60" s="76"/>
      <c r="G60" s="76"/>
      <c r="H60" s="77">
        <v>0</v>
      </c>
      <c r="I60" s="76"/>
      <c r="J60" s="76"/>
      <c r="K60" s="76"/>
      <c r="L60" s="76"/>
      <c r="M60" s="76"/>
      <c r="N60" s="76"/>
    </row>
    <row r="61" spans="1:14">
      <c r="A61" s="45"/>
      <c r="B61" s="46" t="s">
        <v>60</v>
      </c>
      <c r="C61" s="47"/>
      <c r="D61" s="48"/>
      <c r="E61" s="49"/>
      <c r="F61" s="50"/>
      <c r="G61" s="58">
        <v>4099.99</v>
      </c>
      <c r="H61" s="58">
        <f>H57+H60</f>
        <v>352140.17</v>
      </c>
      <c r="I61" s="50"/>
      <c r="J61" s="50"/>
      <c r="K61" s="50"/>
      <c r="L61" s="50"/>
      <c r="M61" s="50"/>
      <c r="N61" s="50"/>
    </row>
    <row r="62" spans="1:14">
      <c r="A62" s="45"/>
      <c r="B62" s="46" t="s">
        <v>61</v>
      </c>
      <c r="C62" s="47"/>
      <c r="D62" s="48"/>
      <c r="E62" s="49"/>
      <c r="F62" s="50"/>
      <c r="G62" s="50"/>
      <c r="H62" s="58">
        <f>H58+H59</f>
        <v>338331.5</v>
      </c>
      <c r="I62" s="50"/>
      <c r="J62" s="50"/>
      <c r="K62" s="50"/>
      <c r="L62" s="50"/>
      <c r="M62" s="50"/>
      <c r="N62" s="50"/>
    </row>
    <row r="63" spans="1:14">
      <c r="A63" s="52"/>
      <c r="B63" s="53" t="s">
        <v>62</v>
      </c>
      <c r="C63" s="54"/>
      <c r="D63" s="55"/>
      <c r="E63" s="56"/>
      <c r="F63" s="57"/>
      <c r="G63" s="57"/>
      <c r="H63" s="62"/>
      <c r="I63" s="57"/>
      <c r="J63" s="57"/>
      <c r="K63" s="57"/>
      <c r="L63" s="57"/>
      <c r="M63" s="57"/>
      <c r="N63" s="57"/>
    </row>
    <row r="64" spans="1:14">
      <c r="A64" s="52"/>
      <c r="B64" s="53" t="s">
        <v>63</v>
      </c>
      <c r="C64" s="54"/>
      <c r="D64" s="55"/>
      <c r="E64" s="56"/>
      <c r="F64" s="57"/>
      <c r="G64" s="57"/>
      <c r="H64" s="62"/>
      <c r="I64" s="57"/>
      <c r="J64" s="57"/>
      <c r="K64" s="57"/>
      <c r="L64" s="57"/>
      <c r="M64" s="57"/>
      <c r="N64" s="57"/>
    </row>
    <row r="66" spans="2:11">
      <c r="B66" t="s">
        <v>70</v>
      </c>
      <c r="H66">
        <v>2010</v>
      </c>
      <c r="I66">
        <v>2011</v>
      </c>
    </row>
    <row r="67" spans="2:11">
      <c r="B67">
        <v>7</v>
      </c>
      <c r="H67" s="78">
        <f>SUM(G16:H17,G27:H27,G38:H38,G49:H50,G62:H63)</f>
        <v>1211846.92</v>
      </c>
      <c r="I67" s="78">
        <f>SUM(G16:I17,G27:I27,G38:I38)</f>
        <v>31860.919999999944</v>
      </c>
    </row>
    <row r="68" spans="2:11">
      <c r="B68">
        <v>9</v>
      </c>
      <c r="H68" s="78">
        <f>SUM(G15:H15,G18:H18,G26:H26,G37:H37,G48:H48,G51:H51,G61:H61,G64:H64)</f>
        <v>930378.91999999993</v>
      </c>
      <c r="I68" s="78">
        <f>SUM(I67,G15:I15,G18:I18,G26:I26,G37:I37)</f>
        <v>2147796.7799999998</v>
      </c>
    </row>
    <row r="69" spans="2:11">
      <c r="B69" t="s">
        <v>71</v>
      </c>
      <c r="H69" s="78">
        <f>SUM(H67:H68)</f>
        <v>2142225.84</v>
      </c>
      <c r="I69" s="78">
        <f>SUM(I67:I68)</f>
        <v>2179657.6999999997</v>
      </c>
    </row>
    <row r="70" spans="2:11">
      <c r="B70" t="s">
        <v>72</v>
      </c>
      <c r="H70">
        <v>1630000</v>
      </c>
      <c r="I70">
        <v>0</v>
      </c>
    </row>
    <row r="71" spans="2:11">
      <c r="B71" t="s">
        <v>73</v>
      </c>
      <c r="H71" s="78">
        <f>H69-H70</f>
        <v>512225.83999999985</v>
      </c>
      <c r="I71" s="78">
        <f>I69-I70</f>
        <v>2179657.6999999997</v>
      </c>
    </row>
    <row r="72" spans="2:11">
      <c r="B72" t="s">
        <v>74</v>
      </c>
      <c r="H72" s="78">
        <f>SUM(H15:H16,H26:H27,H37:H38)</f>
        <v>973907.77999999991</v>
      </c>
      <c r="I72" s="78">
        <f>SUM(I15:I16,I26:I27,I37:I38)</f>
        <v>1705889</v>
      </c>
      <c r="J72" s="78">
        <f>SUM(J15:J16,J26:J27,J37:J38)</f>
        <v>357000</v>
      </c>
      <c r="K72" s="78">
        <f>SUM(K15:K16,K26:K27,K37:K38)</f>
        <v>436060.5</v>
      </c>
    </row>
    <row r="73" spans="2:11">
      <c r="B73" t="s">
        <v>75</v>
      </c>
      <c r="H73" s="78">
        <f>H68</f>
        <v>930378.91999999993</v>
      </c>
    </row>
    <row r="74" spans="2:11">
      <c r="B74" t="s">
        <v>76</v>
      </c>
      <c r="H74" s="78">
        <f>H68-(H70-H67)</f>
        <v>512225.83999999985</v>
      </c>
    </row>
    <row r="76" spans="2:11">
      <c r="B76" t="s">
        <v>77</v>
      </c>
      <c r="H76" s="78">
        <f>H67-G38</f>
        <v>1197320.92</v>
      </c>
    </row>
    <row r="77" spans="2:11">
      <c r="B77" t="s">
        <v>78</v>
      </c>
      <c r="H77" s="78">
        <f>H68-G61-G48-G37</f>
        <v>907295.16999999993</v>
      </c>
    </row>
    <row r="78" spans="2:11">
      <c r="B78" t="s">
        <v>79</v>
      </c>
      <c r="G78" s="78">
        <f>SUM(G61,G48,G37:G38)</f>
        <v>37609.75</v>
      </c>
      <c r="H78" s="78">
        <f>SUM(H76:H77)</f>
        <v>2104616.09</v>
      </c>
    </row>
    <row r="79" spans="2:11">
      <c r="H79" s="78">
        <f>SUM(H61:H62,H48:H49,H37:H38,H26:H27,H15:H16)</f>
        <v>2104616.09</v>
      </c>
    </row>
  </sheetData>
  <mergeCells count="13">
    <mergeCell ref="B54:E54"/>
    <mergeCell ref="B21:E21"/>
    <mergeCell ref="B29:E29"/>
    <mergeCell ref="B30:E30"/>
    <mergeCell ref="B40:E40"/>
    <mergeCell ref="B41:E41"/>
    <mergeCell ref="B53:E53"/>
    <mergeCell ref="B20:E20"/>
    <mergeCell ref="B3:E3"/>
    <mergeCell ref="B4:E4"/>
    <mergeCell ref="B5:E5"/>
    <mergeCell ref="B7:E7"/>
    <mergeCell ref="B8:E8"/>
  </mergeCells>
  <phoneticPr fontId="10" type="noConversion"/>
  <pageMargins left="0.70866141732283472" right="0.70866141732283472" top="0.39" bottom="0.41" header="0.31496062992125984" footer="0.31496062992125984"/>
  <pageSetup paperSize="2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Przedsięwzięcia</vt:lpstr>
      <vt:lpstr>Dlug UE do RbZ</vt:lpstr>
      <vt:lpstr>'Dlug UE do RbZ'!Obszar_wydruku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OPTIMUS_OEM</cp:lastModifiedBy>
  <cp:lastPrinted>2012-09-03T11:04:10Z</cp:lastPrinted>
  <dcterms:created xsi:type="dcterms:W3CDTF">2010-08-19T11:29:22Z</dcterms:created>
  <dcterms:modified xsi:type="dcterms:W3CDTF">2013-01-02T06:22:53Z</dcterms:modified>
</cp:coreProperties>
</file>