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pd" sheetId="1" r:id="rId1"/>
  </sheets>
  <definedNames>
    <definedName name="_xlnm.Print_Area" localSheetId="0">'12pd'!$A$1:$N$75</definedName>
    <definedName name="_xlnm.Print_Titles" localSheetId="0">'12pd'!$4:$6</definedName>
  </definedNames>
  <calcPr fullCalcOnLoad="1"/>
</workbook>
</file>

<file path=xl/sharedStrings.xml><?xml version="1.0" encoding="utf-8"?>
<sst xmlns="http://schemas.openxmlformats.org/spreadsheetml/2006/main" count="73" uniqueCount="71">
  <si>
    <t>Wyszczególnienie</t>
  </si>
  <si>
    <t>Lp.</t>
  </si>
  <si>
    <t xml:space="preserve">  w zł  </t>
  </si>
  <si>
    <t>Wykonanie</t>
  </si>
  <si>
    <t>Przewidywane wykonanie</t>
  </si>
  <si>
    <t>A. DOCHODY</t>
  </si>
  <si>
    <r>
      <t xml:space="preserve">B. WYDATKI  </t>
    </r>
    <r>
      <rPr>
        <sz val="10"/>
        <rFont val="Times New Roman"/>
        <family val="1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</si>
  <si>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</si>
  <si>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</si>
  <si>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</si>
  <si>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</si>
  <si>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Times New Roman"/>
        <family val="1"/>
      </rPr>
      <t>z tego:</t>
    </r>
  </si>
  <si>
    <t>D15. obligacje jednostek samorządowych oraz związków komunalnych
w tym: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</si>
  <si>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</si>
  <si>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</si>
  <si>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</si>
  <si>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Times New Roman"/>
        <family val="1"/>
      </rPr>
      <t>z tego:</t>
    </r>
  </si>
  <si>
    <t>D25. wykup obligacji samorządowych
w tym: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</si>
  <si>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</si>
  <si>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</si>
  <si>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</si>
  <si>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</si>
  <si>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</si>
  <si>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</si>
  <si>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</si>
  <si>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</si>
  <si>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</si>
  <si>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</si>
  <si>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     a) kredyty,</t>
  </si>
  <si>
    <t xml:space="preserve">      b) pożyczki,</t>
  </si>
  <si>
    <t xml:space="preserve">      c) emitowane papiery wartościowe.</t>
  </si>
  <si>
    <t>H. OBCIĄŻENIE ROCZNE BUDŻETU
   z tytułu spłaty zadłużenia - z tego: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</si>
  <si>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</si>
  <si>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</si>
  <si>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</si>
  <si>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 xml:space="preserve">1) </t>
    </r>
    <r>
      <rPr>
        <sz val="10"/>
        <rFont val="Times New Roman"/>
        <family val="1"/>
      </rPr>
      <t xml:space="preserve"> -  odpowiednie skreślić </t>
    </r>
  </si>
  <si>
    <r>
      <t xml:space="preserve">2) </t>
    </r>
    <r>
      <rPr>
        <sz val="10"/>
        <rFont val="Times New Roman"/>
        <family val="1"/>
      </rPr>
      <t xml:space="preserve"> -  depozyty przyjęte do budżetu </t>
    </r>
  </si>
  <si>
    <t>A1. Dochody bieżące</t>
  </si>
  <si>
    <t>A2. Dochody majatkowe</t>
  </si>
  <si>
    <t>odsetki kredyt</t>
  </si>
  <si>
    <t>odsetki pożyczka</t>
  </si>
  <si>
    <t>D11. kredyty
 w tym:</t>
  </si>
  <si>
    <t xml:space="preserve">      D111. zaciągniete w związku z umową zawartą z podmiotem dysponujacym srodkami, o których mowa w art. 5 ust 3 ufp</t>
  </si>
  <si>
    <t>D12. pożyczki
 w tym:</t>
  </si>
  <si>
    <t xml:space="preserve">      D121. zaciągniete w związku z umową zawartą z podmiotem dysponujacym srodkami, o których mowa w art. 5 ust 3 ufp</t>
  </si>
  <si>
    <t xml:space="preserve">   D1211. pożyczki na prefinansowanie 
              programów i projektów zaciagnięte w związku z umową zawartą z podmiotem dysponujacym srodkami, o których mowa w art. 5 ust 3 ufp</t>
  </si>
  <si>
    <t>D13. spłata pożyczek udzielonych</t>
  </si>
  <si>
    <t>D14. nadwyżka z lat ubiegłych
w tym:</t>
  </si>
  <si>
    <t xml:space="preserve">     D141. środki na pokrycie deficytu</t>
  </si>
  <si>
    <t xml:space="preserve">      D151. wyemitowane w związku z umową zawartą z podmiotem dysponujacym srodkami, o których mowa w art. 5 ust 3 ufp</t>
  </si>
  <si>
    <t>D21. spłaty kredytów
 w tym:</t>
  </si>
  <si>
    <t xml:space="preserve">      D211. zaciągnietych w związku z umową zawartą z podmiotem dysponujacym srodkami, o których mowa w art. 5 ust 3 ufp</t>
  </si>
  <si>
    <t>D22. spłaty pożyczek</t>
  </si>
  <si>
    <t xml:space="preserve">   D2211. zaciągniętych na prefinansowanie 
              programów i projektów zaciagnięte w związku z umową zawartą z podmiotem dysponujacym srodkami, o których mowa w art. 5 ust 3 ufp</t>
  </si>
  <si>
    <t>D23. pożyczki (udzielone)</t>
  </si>
  <si>
    <t>D24. lokaty w bankach</t>
  </si>
  <si>
    <t xml:space="preserve">      D251. wyemitowanych w związku z umową zawartą z podmiotem dysponujacym srodkami, o których mowa w art. 5 ust 3 ufp</t>
  </si>
  <si>
    <r>
      <t xml:space="preserve"> 6) zobowiązania związane z umową zawartą z podmiotem dysponujacym środkami o których mowa w art. 5 ust. 3 ufp </t>
    </r>
    <r>
      <rPr>
        <sz val="10"/>
        <rFont val="Times New Roman"/>
        <family val="1"/>
      </rPr>
      <t>(a+b+c)</t>
    </r>
    <r>
      <rPr>
        <b/>
        <sz val="10"/>
        <rFont val="Times New Roman"/>
        <family val="1"/>
      </rPr>
      <t xml:space="preserve">:    </t>
    </r>
  </si>
  <si>
    <r>
      <t>G. Wska</t>
    </r>
    <r>
      <rPr>
        <b/>
        <sz val="10"/>
        <color indexed="8"/>
        <rFont val="Times New Roman"/>
        <family val="1"/>
      </rPr>
      <t>źnik łącznego długu do dochodu 
     (poz.35 / poz.1) %</t>
    </r>
  </si>
  <si>
    <r>
      <t>G1. Wska</t>
    </r>
    <r>
      <rPr>
        <b/>
        <sz val="10"/>
        <color indexed="8"/>
        <rFont val="Times New Roman"/>
        <family val="1"/>
      </rPr>
      <t xml:space="preserve">źnik długu do dochodu </t>
    </r>
    <r>
      <rPr>
        <i/>
        <sz val="10"/>
        <color indexed="8"/>
        <rFont val="Times New Roman"/>
        <family val="1"/>
      </rPr>
      <t>(bez poz. 43)</t>
    </r>
    <r>
      <rPr>
        <b/>
        <sz val="10"/>
        <color indexed="8"/>
        <rFont val="Times New Roman"/>
        <family val="1"/>
      </rPr>
      <t xml:space="preserve">
     ((poz.35 (-) poz. 43) / poz.1) %</t>
    </r>
  </si>
  <si>
    <r>
      <t xml:space="preserve"> 1)  spłaty rat kredytów </t>
    </r>
    <r>
      <rPr>
        <sz val="10"/>
        <rFont val="Times New Roman"/>
        <family val="1"/>
      </rPr>
      <t xml:space="preserve">(art. 82 ust.1 pkt 2 i 3 ufp) </t>
    </r>
    <r>
      <rPr>
        <b/>
        <sz val="10"/>
        <rFont val="Times New Roman"/>
        <family val="1"/>
      </rPr>
      <t>z odsetkami,</t>
    </r>
  </si>
  <si>
    <r>
      <t xml:space="preserve"> 2)  spłaty rat pożyczek </t>
    </r>
    <r>
      <rPr>
        <sz val="10"/>
        <rFont val="Times New Roman"/>
        <family val="1"/>
      </rPr>
      <t>(art. 82 ust.1 pkt 2 i 3 ufp)</t>
    </r>
    <r>
      <rPr>
        <b/>
        <sz val="10"/>
        <rFont val="Times New Roman"/>
        <family val="1"/>
      </rPr>
      <t xml:space="preserve"> z odsetkami,</t>
    </r>
  </si>
  <si>
    <r>
      <t xml:space="preserve"> 4) wykup papierów wartościowych
     wyemitowanych przez j.s.t.,</t>
    </r>
    <r>
      <rPr>
        <sz val="10"/>
        <rFont val="Times New Roman"/>
        <family val="1"/>
      </rPr>
      <t>(art. 82 ust.1 pkt 2 i 3 ufp)</t>
    </r>
    <r>
      <rPr>
        <b/>
        <sz val="10"/>
        <rFont val="Times New Roman"/>
        <family val="1"/>
      </rPr>
      <t xml:space="preserve"> z należnymi odsetkami i dyskontem</t>
    </r>
  </si>
  <si>
    <r>
      <t xml:space="preserve">5) odsetki od kredytów i pozyczek oraz odsetki i dyskonto od papierów wrt. wyemitowanych przez jst </t>
    </r>
    <r>
      <rPr>
        <sz val="10"/>
        <rFont val="Times New Roman"/>
        <family val="1"/>
      </rPr>
      <t>(art. 82 ust 1 pkt 1 ufp)</t>
    </r>
  </si>
  <si>
    <r>
      <t xml:space="preserve"> 6) spłaty zobowiązań związanych z umową zawartą z podmiotem dysponujacym środkami, o których mowa w art. 5 ust. 3 ufp </t>
    </r>
    <r>
      <rPr>
        <sz val="10"/>
        <rFont val="Times New Roman"/>
        <family val="1"/>
      </rPr>
      <t>(a+b+c+d)</t>
    </r>
    <r>
      <rPr>
        <b/>
        <sz val="10"/>
        <rFont val="Times New Roman"/>
        <family val="1"/>
      </rPr>
      <t xml:space="preserve">:    </t>
    </r>
  </si>
  <si>
    <t>d) potencjalne spłaty poręczeń i gwarancji udzielonych samorządowym osobom prawnym realizujacym zadania jst</t>
  </si>
  <si>
    <t>I. Wskaźnik rocznej spłaty łącznego zadłużenia  
    do dochodu  (poz.46/ poz.1) %</t>
  </si>
  <si>
    <r>
      <t xml:space="preserve">I1. Wskaźnik rocznej spłaty zadłużenia do 
 dochodu </t>
    </r>
    <r>
      <rPr>
        <i/>
        <sz val="10"/>
        <rFont val="Times New Roman"/>
        <family val="1"/>
      </rPr>
      <t>(bez poz. 52)</t>
    </r>
    <r>
      <rPr>
        <b/>
        <sz val="10"/>
        <rFont val="Times New Roman"/>
        <family val="1"/>
      </rPr>
      <t xml:space="preserve"> ((poz.46 (-) poz. 52) / poz.1) %</t>
    </r>
  </si>
  <si>
    <t>odsetki obligacje</t>
  </si>
  <si>
    <t xml:space="preserve">     c) wykup papierów wartościowych z odsetkami i dyskontem,</t>
  </si>
  <si>
    <t>Prognoza łącznej kwoty długu publicznego
 Gminy Widuchowa
na lata 2009-2018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</si>
</sst>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0" fontId="7" fillId="0" borderId="11" xfId="51" applyNumberFormat="1" applyFont="1" applyFill="1" applyBorder="1" applyAlignment="1">
      <alignment horizontal="right" vertical="center"/>
      <protection/>
    </xf>
    <xf numFmtId="10" fontId="3" fillId="0" borderId="11" xfId="51" applyNumberFormat="1" applyFont="1" applyFill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51" applyFont="1" applyBorder="1" applyAlignment="1">
      <alignment horizontal="center" vertical="center" wrapText="1"/>
      <protection/>
    </xf>
    <xf numFmtId="1" fontId="3" fillId="0" borderId="12" xfId="51" applyNumberFormat="1" applyFont="1" applyFill="1" applyBorder="1" applyAlignment="1">
      <alignment horizontal="right" vertical="center"/>
      <protection/>
    </xf>
    <xf numFmtId="1" fontId="3" fillId="0" borderId="13" xfId="51" applyNumberFormat="1" applyFont="1" applyFill="1" applyBorder="1" applyAlignment="1">
      <alignment horizontal="right" vertical="center"/>
      <protection/>
    </xf>
    <xf numFmtId="1" fontId="3" fillId="0" borderId="14" xfId="51" applyNumberFormat="1" applyFont="1" applyFill="1" applyBorder="1" applyAlignment="1">
      <alignment horizontal="right" vertical="center"/>
      <protection/>
    </xf>
    <xf numFmtId="1" fontId="3" fillId="0" borderId="15" xfId="51" applyNumberFormat="1" applyFont="1" applyFill="1" applyBorder="1" applyAlignment="1">
      <alignment horizontal="right" vertical="center"/>
      <protection/>
    </xf>
    <xf numFmtId="1" fontId="3" fillId="0" borderId="16" xfId="51" applyNumberFormat="1" applyFont="1" applyFill="1" applyBorder="1" applyAlignment="1">
      <alignment horizontal="right" vertical="center"/>
      <protection/>
    </xf>
    <xf numFmtId="0" fontId="6" fillId="0" borderId="0" xfId="51" applyFont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vertical="center"/>
      <protection/>
    </xf>
    <xf numFmtId="1" fontId="3" fillId="0" borderId="11" xfId="51" applyNumberFormat="1" applyFont="1" applyFill="1" applyBorder="1" applyAlignment="1">
      <alignment horizontal="right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vertical="center"/>
      <protection/>
    </xf>
    <xf numFmtId="1" fontId="3" fillId="0" borderId="18" xfId="51" applyNumberFormat="1" applyFont="1" applyFill="1" applyBorder="1" applyAlignment="1">
      <alignment horizontal="right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vertical="center"/>
      <protection/>
    </xf>
    <xf numFmtId="1" fontId="3" fillId="0" borderId="19" xfId="51" applyNumberFormat="1" applyFont="1" applyFill="1" applyBorder="1" applyAlignment="1">
      <alignment horizontal="right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vertical="center"/>
      <protection/>
    </xf>
    <xf numFmtId="1" fontId="3" fillId="0" borderId="16" xfId="0" applyNumberFormat="1" applyFont="1" applyFill="1" applyBorder="1" applyAlignment="1">
      <alignment horizontal="right" vertical="center"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23" xfId="51" applyFont="1" applyFill="1" applyBorder="1" applyAlignment="1">
      <alignment vertical="center"/>
      <protection/>
    </xf>
    <xf numFmtId="1" fontId="3" fillId="0" borderId="13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24" xfId="51" applyFont="1" applyFill="1" applyBorder="1" applyAlignment="1">
      <alignment vertical="center" wrapText="1"/>
      <protection/>
    </xf>
    <xf numFmtId="1" fontId="7" fillId="0" borderId="24" xfId="51" applyNumberFormat="1" applyFont="1" applyFill="1" applyBorder="1" applyAlignment="1">
      <alignment horizontal="right" vertical="center" wrapText="1"/>
      <protection/>
    </xf>
    <xf numFmtId="0" fontId="7" fillId="0" borderId="25" xfId="51" applyFont="1" applyFill="1" applyBorder="1" applyAlignment="1">
      <alignment vertical="center" wrapText="1"/>
      <protection/>
    </xf>
    <xf numFmtId="1" fontId="3" fillId="0" borderId="12" xfId="0" applyNumberFormat="1" applyFont="1" applyFill="1" applyBorder="1" applyAlignment="1">
      <alignment horizontal="right" vertical="center"/>
    </xf>
    <xf numFmtId="0" fontId="3" fillId="0" borderId="23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vertical="center" wrapText="1"/>
      <protection/>
    </xf>
    <xf numFmtId="1" fontId="7" fillId="0" borderId="11" xfId="51" applyNumberFormat="1" applyFont="1" applyFill="1" applyBorder="1" applyAlignment="1">
      <alignment horizontal="right" vertical="center" wrapText="1"/>
      <protection/>
    </xf>
    <xf numFmtId="0" fontId="3" fillId="0" borderId="26" xfId="51" applyFont="1" applyFill="1" applyBorder="1" applyAlignment="1">
      <alignment horizontal="center" vertical="center"/>
      <protection/>
    </xf>
    <xf numFmtId="0" fontId="7" fillId="0" borderId="23" xfId="51" applyFont="1" applyFill="1" applyBorder="1" applyAlignment="1">
      <alignment vertical="center" wrapText="1"/>
      <protection/>
    </xf>
    <xf numFmtId="1" fontId="7" fillId="0" borderId="11" xfId="51" applyNumberFormat="1" applyFont="1" applyFill="1" applyBorder="1" applyAlignment="1">
      <alignment horizontal="right" vertical="center"/>
      <protection/>
    </xf>
    <xf numFmtId="0" fontId="7" fillId="0" borderId="12" xfId="51" applyFont="1" applyFill="1" applyBorder="1" applyAlignment="1">
      <alignment vertical="center"/>
      <protection/>
    </xf>
    <xf numFmtId="1" fontId="3" fillId="0" borderId="25" xfId="51" applyNumberFormat="1" applyFont="1" applyFill="1" applyBorder="1" applyAlignment="1">
      <alignment horizontal="right" vertical="center"/>
      <protection/>
    </xf>
    <xf numFmtId="0" fontId="7" fillId="0" borderId="13" xfId="51" applyFont="1" applyFill="1" applyBorder="1" applyAlignment="1">
      <alignment vertical="center" wrapText="1"/>
      <protection/>
    </xf>
    <xf numFmtId="0" fontId="3" fillId="0" borderId="13" xfId="51" applyFont="1" applyFill="1" applyBorder="1" applyAlignment="1">
      <alignment vertical="center"/>
      <protection/>
    </xf>
    <xf numFmtId="0" fontId="3" fillId="0" borderId="27" xfId="51" applyFont="1" applyFill="1" applyBorder="1" applyAlignment="1">
      <alignment horizontal="center" vertical="center"/>
      <protection/>
    </xf>
    <xf numFmtId="2" fontId="3" fillId="0" borderId="28" xfId="51" applyNumberFormat="1" applyFont="1" applyFill="1" applyBorder="1" applyAlignment="1">
      <alignment vertical="center" wrapText="1"/>
      <protection/>
    </xf>
    <xf numFmtId="1" fontId="3" fillId="0" borderId="28" xfId="51" applyNumberFormat="1" applyFont="1" applyFill="1" applyBorder="1" applyAlignment="1">
      <alignment horizontal="right" vertical="center"/>
      <protection/>
    </xf>
    <xf numFmtId="1" fontId="3" fillId="0" borderId="29" xfId="51" applyNumberFormat="1" applyFont="1" applyFill="1" applyBorder="1" applyAlignment="1">
      <alignment horizontal="right" vertical="center"/>
      <protection/>
    </xf>
    <xf numFmtId="2" fontId="3" fillId="0" borderId="30" xfId="51" applyNumberFormat="1" applyFont="1" applyFill="1" applyBorder="1" applyAlignment="1">
      <alignment vertical="center" wrapText="1"/>
      <protection/>
    </xf>
    <xf numFmtId="1" fontId="3" fillId="0" borderId="30" xfId="51" applyNumberFormat="1" applyFont="1" applyFill="1" applyBorder="1" applyAlignment="1">
      <alignment horizontal="right" vertical="center"/>
      <protection/>
    </xf>
    <xf numFmtId="1" fontId="3" fillId="0" borderId="31" xfId="51" applyNumberFormat="1" applyFont="1" applyFill="1" applyBorder="1" applyAlignment="1">
      <alignment horizontal="right" vertical="center"/>
      <protection/>
    </xf>
    <xf numFmtId="0" fontId="7" fillId="0" borderId="32" xfId="51" applyFont="1" applyFill="1" applyBorder="1" applyAlignment="1">
      <alignment vertical="center"/>
      <protection/>
    </xf>
    <xf numFmtId="0" fontId="7" fillId="0" borderId="32" xfId="51" applyFont="1" applyFill="1" applyBorder="1" applyAlignment="1">
      <alignment vertical="center" wrapText="1"/>
      <protection/>
    </xf>
    <xf numFmtId="0" fontId="7" fillId="0" borderId="33" xfId="51" applyFont="1" applyFill="1" applyBorder="1" applyAlignment="1">
      <alignment vertical="center" wrapText="1"/>
      <protection/>
    </xf>
    <xf numFmtId="0" fontId="3" fillId="0" borderId="34" xfId="51" applyFont="1" applyFill="1" applyBorder="1" applyAlignment="1">
      <alignment horizontal="center" vertical="center"/>
      <protection/>
    </xf>
    <xf numFmtId="2" fontId="3" fillId="0" borderId="35" xfId="51" applyNumberFormat="1" applyFont="1" applyFill="1" applyBorder="1" applyAlignment="1">
      <alignment vertical="center" wrapText="1"/>
      <protection/>
    </xf>
    <xf numFmtId="1" fontId="3" fillId="0" borderId="35" xfId="51" applyNumberFormat="1" applyFont="1" applyFill="1" applyBorder="1" applyAlignment="1">
      <alignment horizontal="right" vertical="center"/>
      <protection/>
    </xf>
    <xf numFmtId="1" fontId="3" fillId="0" borderId="36" xfId="51" applyNumberFormat="1" applyFont="1" applyFill="1" applyBorder="1" applyAlignment="1">
      <alignment horizontal="right" vertical="center"/>
      <protection/>
    </xf>
    <xf numFmtId="0" fontId="7" fillId="0" borderId="37" xfId="51" applyFont="1" applyFill="1" applyBorder="1" applyAlignment="1">
      <alignment vertical="center" wrapText="1"/>
      <protection/>
    </xf>
    <xf numFmtId="0" fontId="3" fillId="0" borderId="32" xfId="51" applyFont="1" applyFill="1" applyBorder="1" applyAlignment="1">
      <alignment vertical="center" wrapText="1"/>
      <protection/>
    </xf>
    <xf numFmtId="0" fontId="3" fillId="0" borderId="38" xfId="51" applyFont="1" applyFill="1" applyBorder="1" applyAlignment="1">
      <alignment vertical="center" wrapText="1"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>
      <alignment/>
      <protection/>
    </xf>
    <xf numFmtId="0" fontId="0" fillId="0" borderId="0" xfId="0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24" xfId="51" applyFont="1" applyFill="1" applyBorder="1" applyAlignment="1">
      <alignment horizontal="center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12" fillId="0" borderId="0" xfId="51" applyFont="1" applyAlignment="1">
      <alignment horizontal="left"/>
      <protection/>
    </xf>
    <xf numFmtId="0" fontId="3" fillId="0" borderId="0" xfId="0" applyFont="1" applyAlignment="1">
      <alignment wrapText="1"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26" xfId="51" applyFont="1" applyFill="1" applyBorder="1" applyAlignment="1">
      <alignment horizontal="center" vertical="center"/>
      <protection/>
    </xf>
    <xf numFmtId="0" fontId="3" fillId="0" borderId="41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12" fillId="0" borderId="0" xfId="51" applyFont="1" applyFill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view="pageBreakPreview" zoomScale="90" zoomScaleNormal="75" zoomScaleSheetLayoutView="90" zoomScalePageLayoutView="0" workbookViewId="0" topLeftCell="A1">
      <pane ySplit="6" topLeftCell="A59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3.875" style="0" customWidth="1"/>
    <col min="2" max="2" width="48.875" style="0" customWidth="1"/>
    <col min="3" max="14" width="12.875" style="0" customWidth="1"/>
  </cols>
  <sheetData>
    <row r="1" spans="1:11" ht="57.75" customHeight="1">
      <c r="A1" s="1"/>
      <c r="B1" s="71" t="s">
        <v>70</v>
      </c>
      <c r="C1" s="71"/>
      <c r="D1" s="71"/>
      <c r="E1" s="71"/>
      <c r="F1" s="71"/>
      <c r="G1" s="70"/>
      <c r="H1" s="70"/>
      <c r="I1" s="70"/>
      <c r="J1" s="70"/>
      <c r="K1" s="70"/>
    </row>
    <row r="2" spans="1:14" ht="15.75">
      <c r="A2" s="1"/>
      <c r="B2" s="9"/>
      <c r="C2" s="9"/>
      <c r="D2" s="9"/>
      <c r="E2" s="9"/>
      <c r="F2" s="15" t="s">
        <v>2</v>
      </c>
      <c r="G2" s="3"/>
      <c r="H2" s="3"/>
      <c r="I2" s="8"/>
      <c r="J2" s="3"/>
      <c r="K2" s="3"/>
      <c r="L2" s="3"/>
      <c r="M2" s="3"/>
      <c r="N2" s="3"/>
    </row>
    <row r="3" spans="1:14" ht="16.5" thickBot="1">
      <c r="A3" s="1"/>
      <c r="B3" s="2"/>
      <c r="C3" s="2"/>
      <c r="D3" s="9"/>
      <c r="E3" s="9"/>
      <c r="F3" s="15"/>
      <c r="G3" s="3"/>
      <c r="H3" s="3"/>
      <c r="I3" s="8"/>
      <c r="J3" s="3"/>
      <c r="K3" s="3"/>
      <c r="L3" s="3"/>
      <c r="M3" s="3"/>
      <c r="N3" s="3"/>
    </row>
    <row r="4" spans="1:14" ht="13.5" thickBot="1">
      <c r="A4" s="72" t="s">
        <v>1</v>
      </c>
      <c r="B4" s="72" t="s">
        <v>0</v>
      </c>
      <c r="C4" s="16" t="s">
        <v>3</v>
      </c>
      <c r="D4" s="73" t="s">
        <v>4</v>
      </c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ht="13.5" thickBot="1">
      <c r="A5" s="72"/>
      <c r="B5" s="72"/>
      <c r="C5" s="17">
        <v>2007</v>
      </c>
      <c r="D5" s="17">
        <v>2008</v>
      </c>
      <c r="E5" s="17">
        <v>2009</v>
      </c>
      <c r="F5" s="17">
        <v>2010</v>
      </c>
      <c r="G5" s="17">
        <v>2011</v>
      </c>
      <c r="H5" s="17">
        <v>2012</v>
      </c>
      <c r="I5" s="17">
        <v>2013</v>
      </c>
      <c r="J5" s="17">
        <v>2014</v>
      </c>
      <c r="K5" s="17">
        <v>2015</v>
      </c>
      <c r="L5" s="17">
        <v>2016</v>
      </c>
      <c r="M5" s="17">
        <v>2017</v>
      </c>
      <c r="N5" s="17">
        <v>2018</v>
      </c>
    </row>
    <row r="6" spans="1:14" ht="13.5" thickBo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/>
      <c r="N6" s="19">
        <v>13</v>
      </c>
    </row>
    <row r="7" spans="1:14" ht="13.5" thickBot="1">
      <c r="A7" s="20">
        <v>1</v>
      </c>
      <c r="B7" s="21" t="s">
        <v>5</v>
      </c>
      <c r="C7" s="22">
        <f>SUM(C8:C9)</f>
        <v>11807342</v>
      </c>
      <c r="D7" s="22">
        <f aca="true" t="shared" si="0" ref="D7:N7">SUM(D8:D9)</f>
        <v>13825573</v>
      </c>
      <c r="E7" s="22">
        <f t="shared" si="0"/>
        <v>18524072</v>
      </c>
      <c r="F7" s="22">
        <f t="shared" si="0"/>
        <v>18198601</v>
      </c>
      <c r="G7" s="22">
        <f t="shared" si="0"/>
        <v>15470400</v>
      </c>
      <c r="H7" s="22">
        <f t="shared" si="0"/>
        <v>14597318</v>
      </c>
      <c r="I7" s="22">
        <f t="shared" si="0"/>
        <v>14831675</v>
      </c>
      <c r="J7" s="22">
        <f t="shared" si="0"/>
        <v>15108786</v>
      </c>
      <c r="K7" s="22">
        <f t="shared" si="0"/>
        <v>15555089.58</v>
      </c>
      <c r="L7" s="22">
        <f t="shared" si="0"/>
        <v>16014782.2674</v>
      </c>
      <c r="M7" s="22">
        <f>SUM(M8:M9)</f>
        <v>16488265.735422</v>
      </c>
      <c r="N7" s="22">
        <f t="shared" si="0"/>
        <v>16975953.707484663</v>
      </c>
    </row>
    <row r="8" spans="1:14" ht="12.75">
      <c r="A8" s="23">
        <v>2</v>
      </c>
      <c r="B8" s="24" t="s">
        <v>37</v>
      </c>
      <c r="C8" s="25">
        <v>11589088</v>
      </c>
      <c r="D8" s="25">
        <v>13198573</v>
      </c>
      <c r="E8" s="25">
        <v>13415669</v>
      </c>
      <c r="F8" s="25">
        <v>13697936</v>
      </c>
      <c r="G8" s="25">
        <f>13979203</f>
        <v>13979203</v>
      </c>
      <c r="H8" s="25">
        <v>14432318</v>
      </c>
      <c r="I8" s="25">
        <v>14661675</v>
      </c>
      <c r="J8" s="25">
        <v>14876786</v>
      </c>
      <c r="K8" s="25">
        <f>J8*1.03</f>
        <v>15323089.58</v>
      </c>
      <c r="L8" s="25">
        <f>K8*1.03</f>
        <v>15782782.2674</v>
      </c>
      <c r="M8" s="25">
        <f>L8*1.03</f>
        <v>16256265.735422</v>
      </c>
      <c r="N8" s="25">
        <f>M8*1.03</f>
        <v>16743953.70748466</v>
      </c>
    </row>
    <row r="9" spans="1:14" ht="13.5" thickBot="1">
      <c r="A9" s="26">
        <v>3</v>
      </c>
      <c r="B9" s="27" t="s">
        <v>38</v>
      </c>
      <c r="C9" s="28">
        <v>218254</v>
      </c>
      <c r="D9" s="28">
        <v>627000</v>
      </c>
      <c r="E9" s="28">
        <v>5108403</v>
      </c>
      <c r="F9" s="28">
        <v>4500665</v>
      </c>
      <c r="G9" s="28">
        <v>1491197</v>
      </c>
      <c r="H9" s="28">
        <v>165000</v>
      </c>
      <c r="I9" s="28">
        <v>170000</v>
      </c>
      <c r="J9" s="28">
        <v>232000</v>
      </c>
      <c r="K9" s="28">
        <v>232000</v>
      </c>
      <c r="L9" s="28">
        <v>232000</v>
      </c>
      <c r="M9" s="28">
        <v>232000</v>
      </c>
      <c r="N9" s="28">
        <v>232000</v>
      </c>
    </row>
    <row r="10" spans="1:14" ht="13.5" thickBot="1">
      <c r="A10" s="20">
        <v>4</v>
      </c>
      <c r="B10" s="21" t="s">
        <v>6</v>
      </c>
      <c r="C10" s="22">
        <f>C11+C12</f>
        <v>11434771</v>
      </c>
      <c r="D10" s="22">
        <f>D11+D12</f>
        <v>14590929</v>
      </c>
      <c r="E10" s="22">
        <f aca="true" t="shared" si="1" ref="E10:K10">E11+E12</f>
        <v>23315540</v>
      </c>
      <c r="F10" s="22">
        <f t="shared" si="1"/>
        <v>20469974</v>
      </c>
      <c r="G10" s="22">
        <f t="shared" si="1"/>
        <v>14649400</v>
      </c>
      <c r="H10" s="22">
        <f t="shared" si="1"/>
        <v>13806546</v>
      </c>
      <c r="I10" s="22">
        <f t="shared" si="1"/>
        <v>14050774</v>
      </c>
      <c r="J10" s="22">
        <f t="shared" si="1"/>
        <v>14208786</v>
      </c>
      <c r="K10" s="22">
        <f t="shared" si="1"/>
        <v>14655090</v>
      </c>
      <c r="L10" s="22">
        <f>L11+L12</f>
        <v>15014782</v>
      </c>
      <c r="M10" s="22">
        <f>M11+M12</f>
        <v>15188266</v>
      </c>
      <c r="N10" s="22">
        <f>N11+N12</f>
        <v>15652113</v>
      </c>
    </row>
    <row r="11" spans="1:14" ht="12.75">
      <c r="A11" s="29">
        <v>5</v>
      </c>
      <c r="B11" s="30" t="s">
        <v>7</v>
      </c>
      <c r="C11" s="31">
        <v>10337306</v>
      </c>
      <c r="D11" s="31">
        <v>12123929</v>
      </c>
      <c r="E11" s="31">
        <v>13812049</v>
      </c>
      <c r="F11" s="31">
        <v>12515729</v>
      </c>
      <c r="G11" s="31">
        <f>12998470</f>
        <v>12998470</v>
      </c>
      <c r="H11" s="31">
        <v>13295546</v>
      </c>
      <c r="I11" s="31">
        <v>13328412</v>
      </c>
      <c r="J11" s="31">
        <f>13352414</f>
        <v>13352414</v>
      </c>
      <c r="K11" s="31">
        <f>13652414</f>
        <v>13652414</v>
      </c>
      <c r="L11" s="31">
        <f>13952414</f>
        <v>13952414</v>
      </c>
      <c r="M11" s="31">
        <f>14125898</f>
        <v>14125898</v>
      </c>
      <c r="N11" s="31">
        <f>14089745</f>
        <v>14089745</v>
      </c>
    </row>
    <row r="12" spans="1:14" ht="13.5" thickBot="1">
      <c r="A12" s="32">
        <v>6</v>
      </c>
      <c r="B12" s="33" t="s">
        <v>8</v>
      </c>
      <c r="C12" s="34">
        <v>1097465</v>
      </c>
      <c r="D12" s="34">
        <v>2467000</v>
      </c>
      <c r="E12" s="34">
        <v>9503491</v>
      </c>
      <c r="F12" s="31">
        <v>7954245</v>
      </c>
      <c r="G12" s="31">
        <v>1650930</v>
      </c>
      <c r="H12" s="31">
        <f>511000</f>
        <v>511000</v>
      </c>
      <c r="I12" s="31">
        <v>722362</v>
      </c>
      <c r="J12" s="31">
        <v>856372</v>
      </c>
      <c r="K12" s="31">
        <v>1002676</v>
      </c>
      <c r="L12" s="31">
        <v>1062368</v>
      </c>
      <c r="M12" s="31">
        <v>1062368</v>
      </c>
      <c r="N12" s="31">
        <v>1562368</v>
      </c>
    </row>
    <row r="13" spans="1:14" ht="13.5" thickBot="1">
      <c r="A13" s="20">
        <v>7</v>
      </c>
      <c r="B13" s="21" t="s">
        <v>9</v>
      </c>
      <c r="C13" s="35">
        <f>C7-C10</f>
        <v>372571</v>
      </c>
      <c r="D13" s="35">
        <f aca="true" t="shared" si="2" ref="D13:K13">D7-D10</f>
        <v>-765356</v>
      </c>
      <c r="E13" s="35">
        <f t="shared" si="2"/>
        <v>-4791468</v>
      </c>
      <c r="F13" s="35">
        <f t="shared" si="2"/>
        <v>-2271373</v>
      </c>
      <c r="G13" s="35">
        <f t="shared" si="2"/>
        <v>821000</v>
      </c>
      <c r="H13" s="35">
        <f t="shared" si="2"/>
        <v>790772</v>
      </c>
      <c r="I13" s="35">
        <f>I7-I10</f>
        <v>780901</v>
      </c>
      <c r="J13" s="35">
        <f t="shared" si="2"/>
        <v>900000</v>
      </c>
      <c r="K13" s="35">
        <f t="shared" si="2"/>
        <v>899999.5800000001</v>
      </c>
      <c r="L13" s="35">
        <f>L7-L10</f>
        <v>1000000.2674000002</v>
      </c>
      <c r="M13" s="35">
        <f>M7-M10</f>
        <v>1299999.7354220003</v>
      </c>
      <c r="N13" s="35">
        <f>N7-N10</f>
        <v>1323840.7074846625</v>
      </c>
    </row>
    <row r="14" spans="1:14" ht="13.5" thickBot="1">
      <c r="A14" s="20">
        <v>8</v>
      </c>
      <c r="B14" s="21" t="s">
        <v>10</v>
      </c>
      <c r="C14" s="35">
        <f aca="true" t="shared" si="3" ref="C14:N14">C15-C29</f>
        <v>887785</v>
      </c>
      <c r="D14" s="35">
        <f t="shared" si="3"/>
        <v>1011356</v>
      </c>
      <c r="E14" s="35">
        <f t="shared" si="3"/>
        <v>4791468</v>
      </c>
      <c r="F14" s="35">
        <f t="shared" si="3"/>
        <v>2271373</v>
      </c>
      <c r="G14" s="35">
        <f t="shared" si="3"/>
        <v>-821000</v>
      </c>
      <c r="H14" s="35">
        <f t="shared" si="3"/>
        <v>-790772</v>
      </c>
      <c r="I14" s="35">
        <f t="shared" si="3"/>
        <v>-780901</v>
      </c>
      <c r="J14" s="35">
        <f t="shared" si="3"/>
        <v>-900000</v>
      </c>
      <c r="K14" s="35">
        <f t="shared" si="3"/>
        <v>-900000</v>
      </c>
      <c r="L14" s="35">
        <f t="shared" si="3"/>
        <v>-1000000</v>
      </c>
      <c r="M14" s="35">
        <f>M15-M29</f>
        <v>-1300000</v>
      </c>
      <c r="N14" s="35">
        <f t="shared" si="3"/>
        <v>-1323841</v>
      </c>
    </row>
    <row r="15" spans="1:14" ht="26.25" thickBot="1">
      <c r="A15" s="20">
        <v>9</v>
      </c>
      <c r="B15" s="36" t="s">
        <v>11</v>
      </c>
      <c r="C15" s="37">
        <f>SUM(C16,C21:C22,C24,C26:C27)</f>
        <v>1140062</v>
      </c>
      <c r="D15" s="37">
        <f aca="true" t="shared" si="4" ref="D15:N15">SUM(D16,D21:D22,D24,D26:D27)</f>
        <v>1260356</v>
      </c>
      <c r="E15" s="37">
        <f t="shared" si="4"/>
        <v>5037468</v>
      </c>
      <c r="F15" s="37">
        <f t="shared" si="4"/>
        <v>2892373</v>
      </c>
      <c r="G15" s="37">
        <f t="shared" si="4"/>
        <v>0</v>
      </c>
      <c r="H15" s="37">
        <f t="shared" si="4"/>
        <v>0</v>
      </c>
      <c r="I15" s="37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>SUM(M16,M21:M22,M24,M26:M27)</f>
        <v>0</v>
      </c>
      <c r="N15" s="37">
        <f t="shared" si="4"/>
        <v>0</v>
      </c>
    </row>
    <row r="16" spans="1:14" ht="25.5">
      <c r="A16" s="29">
        <v>10</v>
      </c>
      <c r="B16" s="38" t="s">
        <v>41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38.25">
      <c r="A17" s="29">
        <v>11</v>
      </c>
      <c r="B17" s="40" t="s">
        <v>42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ht="25.5">
      <c r="A18" s="29">
        <v>12</v>
      </c>
      <c r="B18" s="38" t="s">
        <v>43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38.25">
      <c r="A19" s="29">
        <v>13</v>
      </c>
      <c r="B19" s="40" t="s">
        <v>44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51">
      <c r="A20" s="29">
        <v>14</v>
      </c>
      <c r="B20" s="40" t="s">
        <v>45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ht="12.75">
      <c r="A21" s="29">
        <v>15</v>
      </c>
      <c r="B21" s="38" t="s">
        <v>46</v>
      </c>
      <c r="C21" s="39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ht="25.5">
      <c r="A22" s="29">
        <v>16</v>
      </c>
      <c r="B22" s="38" t="s">
        <v>47</v>
      </c>
      <c r="C22" s="10">
        <v>1110462</v>
      </c>
      <c r="D22" s="10">
        <v>1230756</v>
      </c>
      <c r="E22" s="10">
        <v>246000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ht="12.75">
      <c r="A23" s="29">
        <v>17</v>
      </c>
      <c r="B23" s="40" t="s">
        <v>48</v>
      </c>
      <c r="C23" s="39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ht="38.25">
      <c r="A24" s="29">
        <v>18</v>
      </c>
      <c r="B24" s="38" t="s">
        <v>12</v>
      </c>
      <c r="C24" s="39">
        <v>0</v>
      </c>
      <c r="D24" s="39">
        <v>0</v>
      </c>
      <c r="E24" s="39">
        <v>4791468</v>
      </c>
      <c r="F24" s="39">
        <v>2892373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1:14" ht="38.25">
      <c r="A25" s="29">
        <v>19</v>
      </c>
      <c r="B25" s="40" t="s">
        <v>49</v>
      </c>
      <c r="C25" s="39">
        <v>0</v>
      </c>
      <c r="D25" s="39">
        <v>0</v>
      </c>
      <c r="E25" s="39">
        <v>1175468</v>
      </c>
      <c r="F25" s="39">
        <v>475468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ht="12.75">
      <c r="A26" s="29">
        <v>20</v>
      </c>
      <c r="B26" s="38" t="s">
        <v>13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ht="25.5">
      <c r="A27" s="29">
        <v>21</v>
      </c>
      <c r="B27" s="38" t="s">
        <v>14</v>
      </c>
      <c r="C27" s="39">
        <v>29600</v>
      </c>
      <c r="D27" s="10">
        <v>29600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1:14" ht="13.5" thickBot="1">
      <c r="A28" s="29">
        <v>22</v>
      </c>
      <c r="B28" s="41" t="s">
        <v>15</v>
      </c>
      <c r="C28" s="34">
        <v>0</v>
      </c>
      <c r="D28" s="34">
        <v>0</v>
      </c>
      <c r="E28" s="10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6.25" thickBot="1">
      <c r="A29" s="20">
        <v>23</v>
      </c>
      <c r="B29" s="42" t="s">
        <v>16</v>
      </c>
      <c r="C29" s="43">
        <f>SUM(C32,C30,C35:C36,C37,C39)</f>
        <v>252277</v>
      </c>
      <c r="D29" s="43">
        <f aca="true" t="shared" si="5" ref="D29:N29">SUM(D32,D30,D35:D36,D37,D39)</f>
        <v>249000</v>
      </c>
      <c r="E29" s="43">
        <f t="shared" si="5"/>
        <v>246000</v>
      </c>
      <c r="F29" s="43">
        <f t="shared" si="5"/>
        <v>621000</v>
      </c>
      <c r="G29" s="43">
        <f t="shared" si="5"/>
        <v>821000</v>
      </c>
      <c r="H29" s="43">
        <f t="shared" si="5"/>
        <v>790772</v>
      </c>
      <c r="I29" s="43">
        <f t="shared" si="5"/>
        <v>780901</v>
      </c>
      <c r="J29" s="43">
        <f t="shared" si="5"/>
        <v>900000</v>
      </c>
      <c r="K29" s="43">
        <f t="shared" si="5"/>
        <v>900000</v>
      </c>
      <c r="L29" s="43">
        <f t="shared" si="5"/>
        <v>1000000</v>
      </c>
      <c r="M29" s="43">
        <f t="shared" si="5"/>
        <v>1300000</v>
      </c>
      <c r="N29" s="43">
        <f t="shared" si="5"/>
        <v>1323841</v>
      </c>
    </row>
    <row r="30" spans="1:14" ht="25.5">
      <c r="A30" s="44">
        <v>24</v>
      </c>
      <c r="B30" s="45" t="s">
        <v>50</v>
      </c>
      <c r="C30" s="39">
        <v>168277</v>
      </c>
      <c r="D30" s="39">
        <v>165000</v>
      </c>
      <c r="E30" s="39">
        <v>162000</v>
      </c>
      <c r="F30" s="39">
        <v>157000</v>
      </c>
      <c r="G30" s="39">
        <v>157000</v>
      </c>
      <c r="H30" s="39">
        <v>156000</v>
      </c>
      <c r="I30" s="39">
        <v>80901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ht="38.25">
      <c r="A31" s="32">
        <v>25</v>
      </c>
      <c r="B31" s="40" t="s">
        <v>51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ht="12.75">
      <c r="A32" s="44">
        <v>26</v>
      </c>
      <c r="B32" s="45" t="s">
        <v>52</v>
      </c>
      <c r="C32" s="39">
        <v>84000</v>
      </c>
      <c r="D32" s="39">
        <v>84000</v>
      </c>
      <c r="E32" s="39">
        <v>84000</v>
      </c>
      <c r="F32" s="39">
        <v>84000</v>
      </c>
      <c r="G32" s="39">
        <v>84000</v>
      </c>
      <c r="H32" s="39">
        <v>34772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</row>
    <row r="33" spans="1:14" ht="38.25">
      <c r="A33" s="32">
        <v>27</v>
      </c>
      <c r="B33" s="40" t="s">
        <v>51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1:14" ht="51">
      <c r="A34" s="44">
        <v>28</v>
      </c>
      <c r="B34" s="40" t="s">
        <v>53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</row>
    <row r="35" spans="1:14" ht="12.75">
      <c r="A35" s="32">
        <v>29</v>
      </c>
      <c r="B35" s="38" t="s">
        <v>54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</row>
    <row r="36" spans="1:14" ht="12.75">
      <c r="A36" s="44">
        <v>30</v>
      </c>
      <c r="B36" s="38" t="s">
        <v>55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</row>
    <row r="37" spans="1:14" ht="25.5">
      <c r="A37" s="32">
        <v>31</v>
      </c>
      <c r="B37" s="38" t="s">
        <v>17</v>
      </c>
      <c r="C37" s="39">
        <v>0</v>
      </c>
      <c r="D37" s="39">
        <v>0</v>
      </c>
      <c r="E37" s="39">
        <v>0</v>
      </c>
      <c r="F37" s="39">
        <v>380000</v>
      </c>
      <c r="G37" s="39">
        <v>580000</v>
      </c>
      <c r="H37" s="39">
        <v>600000</v>
      </c>
      <c r="I37" s="39">
        <v>700000</v>
      </c>
      <c r="J37" s="39">
        <v>900000</v>
      </c>
      <c r="K37" s="39">
        <v>900000</v>
      </c>
      <c r="L37" s="39">
        <v>1000000</v>
      </c>
      <c r="M37" s="39">
        <v>1300000</v>
      </c>
      <c r="N37" s="39">
        <v>1323841</v>
      </c>
    </row>
    <row r="38" spans="1:14" ht="38.25">
      <c r="A38" s="44">
        <v>32</v>
      </c>
      <c r="B38" s="40" t="s">
        <v>56</v>
      </c>
      <c r="C38" s="39">
        <v>0</v>
      </c>
      <c r="D38" s="39">
        <v>0</v>
      </c>
      <c r="E38" s="39">
        <v>0</v>
      </c>
      <c r="F38" s="39">
        <v>80000</v>
      </c>
      <c r="G38" s="39">
        <v>80000</v>
      </c>
      <c r="H38" s="39">
        <v>100000</v>
      </c>
      <c r="I38" s="39">
        <v>200000</v>
      </c>
      <c r="J38" s="39">
        <v>200000</v>
      </c>
      <c r="K38" s="39">
        <v>200000</v>
      </c>
      <c r="L38" s="39">
        <v>200000</v>
      </c>
      <c r="M38" s="39">
        <v>300000</v>
      </c>
      <c r="N38" s="39">
        <v>290936</v>
      </c>
    </row>
    <row r="39" spans="1:14" ht="13.5" thickBot="1">
      <c r="A39" s="32">
        <v>33</v>
      </c>
      <c r="B39" s="38" t="s">
        <v>18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1:14" ht="13.5" thickBot="1">
      <c r="A40" s="20">
        <v>34</v>
      </c>
      <c r="B40" s="21" t="s">
        <v>19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ht="13.5" thickBot="1">
      <c r="A41" s="20">
        <v>35</v>
      </c>
      <c r="B41" s="21" t="s">
        <v>20</v>
      </c>
      <c r="C41" s="46">
        <f>SUM(C42:C46,C49)</f>
        <v>1268002</v>
      </c>
      <c r="D41" s="46">
        <f aca="true" t="shared" si="6" ref="D41:K41">SUM(D42:D46,D49)</f>
        <v>999673</v>
      </c>
      <c r="E41" s="46">
        <f t="shared" si="6"/>
        <v>5545141</v>
      </c>
      <c r="F41" s="46">
        <f t="shared" si="6"/>
        <v>7816514</v>
      </c>
      <c r="G41" s="46">
        <f t="shared" si="6"/>
        <v>6995514</v>
      </c>
      <c r="H41" s="46">
        <f t="shared" si="6"/>
        <v>6204742</v>
      </c>
      <c r="I41" s="46">
        <f t="shared" si="6"/>
        <v>5423841</v>
      </c>
      <c r="J41" s="46">
        <f t="shared" si="6"/>
        <v>4523841</v>
      </c>
      <c r="K41" s="46">
        <f t="shared" si="6"/>
        <v>3623841</v>
      </c>
      <c r="L41" s="46">
        <f>SUM(L42:L46,L49)</f>
        <v>2623841</v>
      </c>
      <c r="M41" s="46">
        <f>SUM(M42:M46,M49)</f>
        <v>1323841</v>
      </c>
      <c r="N41" s="46">
        <f>SUM(N42:N46,N49)</f>
        <v>0</v>
      </c>
    </row>
    <row r="42" spans="1:14" ht="12.75">
      <c r="A42" s="29">
        <v>36</v>
      </c>
      <c r="B42" s="47" t="s">
        <v>21</v>
      </c>
      <c r="C42" s="10">
        <v>0</v>
      </c>
      <c r="D42" s="10">
        <v>0</v>
      </c>
      <c r="E42" s="10">
        <f>E24-E25</f>
        <v>3616000</v>
      </c>
      <c r="F42" s="10">
        <f>E42+F24+E53-F37-F49</f>
        <v>6803841</v>
      </c>
      <c r="G42" s="10">
        <f>F42+F49-G37</f>
        <v>6723841</v>
      </c>
      <c r="H42" s="10">
        <f>G42+G49-H37</f>
        <v>6123841</v>
      </c>
      <c r="I42" s="10">
        <f aca="true" t="shared" si="7" ref="I42:N42">H42+H49-I37</f>
        <v>5423841</v>
      </c>
      <c r="J42" s="10">
        <f t="shared" si="7"/>
        <v>4523841</v>
      </c>
      <c r="K42" s="10">
        <f t="shared" si="7"/>
        <v>3623841</v>
      </c>
      <c r="L42" s="10">
        <f t="shared" si="7"/>
        <v>2623841</v>
      </c>
      <c r="M42" s="10">
        <f t="shared" si="7"/>
        <v>1323841</v>
      </c>
      <c r="N42" s="10">
        <f t="shared" si="7"/>
        <v>0</v>
      </c>
    </row>
    <row r="43" spans="1:14" ht="12.75">
      <c r="A43" s="29">
        <v>37</v>
      </c>
      <c r="B43" s="47" t="s">
        <v>22</v>
      </c>
      <c r="C43" s="10">
        <v>877901</v>
      </c>
      <c r="D43" s="48">
        <f>C43-D30</f>
        <v>712901</v>
      </c>
      <c r="E43" s="48">
        <f aca="true" t="shared" si="8" ref="E43:L43">D43-E30</f>
        <v>550901</v>
      </c>
      <c r="F43" s="48">
        <f t="shared" si="8"/>
        <v>393901</v>
      </c>
      <c r="G43" s="48">
        <f t="shared" si="8"/>
        <v>236901</v>
      </c>
      <c r="H43" s="48">
        <f t="shared" si="8"/>
        <v>80901</v>
      </c>
      <c r="I43" s="48">
        <f t="shared" si="8"/>
        <v>0</v>
      </c>
      <c r="J43" s="48">
        <f t="shared" si="8"/>
        <v>0</v>
      </c>
      <c r="K43" s="48">
        <f t="shared" si="8"/>
        <v>0</v>
      </c>
      <c r="L43" s="48">
        <f t="shared" si="8"/>
        <v>0</v>
      </c>
      <c r="M43" s="48">
        <f>L43-M30</f>
        <v>0</v>
      </c>
      <c r="N43" s="48">
        <f>L43-N30</f>
        <v>0</v>
      </c>
    </row>
    <row r="44" spans="1:14" ht="12.75">
      <c r="A44" s="29">
        <v>38</v>
      </c>
      <c r="B44" s="47" t="s">
        <v>23</v>
      </c>
      <c r="C44" s="10">
        <v>370772</v>
      </c>
      <c r="D44" s="48">
        <f aca="true" t="shared" si="9" ref="D44:M44">C44-D32</f>
        <v>286772</v>
      </c>
      <c r="E44" s="48">
        <f t="shared" si="9"/>
        <v>202772</v>
      </c>
      <c r="F44" s="48">
        <f t="shared" si="9"/>
        <v>118772</v>
      </c>
      <c r="G44" s="48">
        <f t="shared" si="9"/>
        <v>34772</v>
      </c>
      <c r="H44" s="48">
        <f t="shared" si="9"/>
        <v>0</v>
      </c>
      <c r="I44" s="48">
        <f t="shared" si="9"/>
        <v>0</v>
      </c>
      <c r="J44" s="48">
        <f t="shared" si="9"/>
        <v>0</v>
      </c>
      <c r="K44" s="48">
        <f t="shared" si="9"/>
        <v>0</v>
      </c>
      <c r="L44" s="48">
        <f t="shared" si="9"/>
        <v>0</v>
      </c>
      <c r="M44" s="48">
        <f t="shared" si="9"/>
        <v>0</v>
      </c>
      <c r="N44" s="48">
        <f>L44-N32</f>
        <v>0</v>
      </c>
    </row>
    <row r="45" spans="1:14" ht="15.75">
      <c r="A45" s="29">
        <v>39</v>
      </c>
      <c r="B45" s="47" t="s">
        <v>24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1:14" ht="12.75">
      <c r="A46" s="29">
        <v>40</v>
      </c>
      <c r="B46" s="47" t="s">
        <v>25</v>
      </c>
      <c r="C46" s="10">
        <f>SUM(C47:C48)</f>
        <v>19329</v>
      </c>
      <c r="D46" s="10">
        <f>SUM(D47:D48)</f>
        <v>0</v>
      </c>
      <c r="E46" s="10">
        <f aca="true" t="shared" si="10" ref="E46:K46">SUM(E47:E48)</f>
        <v>0</v>
      </c>
      <c r="F46" s="10">
        <f t="shared" si="10"/>
        <v>0</v>
      </c>
      <c r="G46" s="10">
        <f t="shared" si="10"/>
        <v>0</v>
      </c>
      <c r="H46" s="10">
        <f t="shared" si="10"/>
        <v>0</v>
      </c>
      <c r="I46" s="10">
        <f t="shared" si="10"/>
        <v>0</v>
      </c>
      <c r="J46" s="10">
        <f t="shared" si="10"/>
        <v>0</v>
      </c>
      <c r="K46" s="10">
        <f t="shared" si="10"/>
        <v>0</v>
      </c>
      <c r="L46" s="10">
        <f>SUM(L47:L48)</f>
        <v>0</v>
      </c>
      <c r="M46" s="10">
        <f>SUM(M47:M48)</f>
        <v>0</v>
      </c>
      <c r="N46" s="10">
        <f>SUM(N47:N48)</f>
        <v>0</v>
      </c>
    </row>
    <row r="47" spans="1:14" ht="25.5">
      <c r="A47" s="29">
        <v>41</v>
      </c>
      <c r="B47" s="41" t="s">
        <v>26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1:14" ht="25.5">
      <c r="A48" s="29">
        <v>42</v>
      </c>
      <c r="B48" s="41" t="s">
        <v>27</v>
      </c>
      <c r="C48" s="10">
        <v>19329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</row>
    <row r="49" spans="1:14" ht="38.25">
      <c r="A49" s="78">
        <v>43</v>
      </c>
      <c r="B49" s="49" t="s">
        <v>57</v>
      </c>
      <c r="C49" s="10">
        <f>SUM(C50:C53)</f>
        <v>0</v>
      </c>
      <c r="D49" s="10">
        <f>SUM(D50:D53)</f>
        <v>0</v>
      </c>
      <c r="E49" s="10">
        <f>SUM(E50:E53)</f>
        <v>1175468</v>
      </c>
      <c r="F49" s="10">
        <f>SUM(F50:F53)</f>
        <v>500000</v>
      </c>
      <c r="G49" s="10">
        <f>SUM(G50:G51,G53)</f>
        <v>0</v>
      </c>
      <c r="H49" s="10">
        <f aca="true" t="shared" si="11" ref="H49:N49">SUM(H50:H51,H53)</f>
        <v>0</v>
      </c>
      <c r="I49" s="10">
        <f t="shared" si="11"/>
        <v>0</v>
      </c>
      <c r="J49" s="10">
        <f t="shared" si="11"/>
        <v>0</v>
      </c>
      <c r="K49" s="10">
        <f t="shared" si="11"/>
        <v>0</v>
      </c>
      <c r="L49" s="10">
        <f t="shared" si="11"/>
        <v>0</v>
      </c>
      <c r="M49" s="10">
        <f t="shared" si="11"/>
        <v>0</v>
      </c>
      <c r="N49" s="10">
        <f t="shared" si="11"/>
        <v>0</v>
      </c>
    </row>
    <row r="50" spans="1:14" ht="12.75">
      <c r="A50" s="79"/>
      <c r="B50" s="50" t="s">
        <v>28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ht="12.75">
      <c r="A51" s="79"/>
      <c r="B51" s="50" t="s">
        <v>29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ht="12.75" hidden="1">
      <c r="A52" s="79"/>
      <c r="B52" s="50"/>
      <c r="C52" s="11"/>
      <c r="D52" s="11"/>
      <c r="E52" s="11"/>
      <c r="F52" s="11"/>
      <c r="G52" s="11">
        <f>F53-G38+G25</f>
        <v>420000</v>
      </c>
      <c r="H52" s="11">
        <f>G52-H38+H25</f>
        <v>320000</v>
      </c>
      <c r="I52" s="11">
        <f aca="true" t="shared" si="12" ref="I52:N52">H52-I38+I25</f>
        <v>120000</v>
      </c>
      <c r="J52" s="11">
        <f t="shared" si="12"/>
        <v>-80000</v>
      </c>
      <c r="K52" s="11">
        <f t="shared" si="12"/>
        <v>-280000</v>
      </c>
      <c r="L52" s="11">
        <f t="shared" si="12"/>
        <v>-480000</v>
      </c>
      <c r="M52" s="11">
        <f t="shared" si="12"/>
        <v>-780000</v>
      </c>
      <c r="N52" s="11">
        <f t="shared" si="12"/>
        <v>-1070936</v>
      </c>
    </row>
    <row r="53" spans="1:14" ht="13.5" thickBot="1">
      <c r="A53" s="79"/>
      <c r="B53" s="50" t="s">
        <v>30</v>
      </c>
      <c r="C53" s="11">
        <v>0</v>
      </c>
      <c r="D53" s="11">
        <v>0</v>
      </c>
      <c r="E53" s="11">
        <f>E25</f>
        <v>1175468</v>
      </c>
      <c r="F53" s="11">
        <v>500000</v>
      </c>
      <c r="G53" s="11">
        <v>0</v>
      </c>
      <c r="H53" s="11"/>
      <c r="I53" s="11"/>
      <c r="J53" s="11"/>
      <c r="K53" s="11"/>
      <c r="L53" s="11"/>
      <c r="M53" s="11"/>
      <c r="N53" s="11">
        <v>0</v>
      </c>
    </row>
    <row r="54" spans="1:14" ht="26.25" thickBot="1">
      <c r="A54" s="20">
        <v>44</v>
      </c>
      <c r="B54" s="42" t="s">
        <v>58</v>
      </c>
      <c r="C54" s="4">
        <f aca="true" t="shared" si="13" ref="C54:N54">C41/C7</f>
        <v>0.10739097757988207</v>
      </c>
      <c r="D54" s="4">
        <f t="shared" si="13"/>
        <v>0.07230608091252348</v>
      </c>
      <c r="E54" s="4">
        <f t="shared" si="13"/>
        <v>0.29934784317400626</v>
      </c>
      <c r="F54" s="4">
        <f t="shared" si="13"/>
        <v>0.429511806979009</v>
      </c>
      <c r="G54" s="4">
        <f t="shared" si="13"/>
        <v>0.4521870152032268</v>
      </c>
      <c r="H54" s="4">
        <f t="shared" si="13"/>
        <v>0.4250604117824932</v>
      </c>
      <c r="I54" s="4">
        <f t="shared" si="13"/>
        <v>0.3656930859124138</v>
      </c>
      <c r="J54" s="4">
        <f t="shared" si="13"/>
        <v>0.299417901610361</v>
      </c>
      <c r="K54" s="4">
        <f t="shared" si="13"/>
        <v>0.2329681858379886</v>
      </c>
      <c r="L54" s="4">
        <f t="shared" si="13"/>
        <v>0.16383869328908338</v>
      </c>
      <c r="M54" s="4">
        <f>M41/M7</f>
        <v>0.08028988744134391</v>
      </c>
      <c r="N54" s="4">
        <f t="shared" si="13"/>
        <v>0</v>
      </c>
    </row>
    <row r="55" spans="1:14" ht="26.25" thickBot="1">
      <c r="A55" s="20">
        <v>45</v>
      </c>
      <c r="B55" s="42" t="s">
        <v>59</v>
      </c>
      <c r="C55" s="4">
        <f aca="true" t="shared" si="14" ref="C55:N55">(C41-C49)/C7</f>
        <v>0.10739097757988207</v>
      </c>
      <c r="D55" s="4">
        <f t="shared" si="14"/>
        <v>0.07230608091252348</v>
      </c>
      <c r="E55" s="4">
        <f t="shared" si="14"/>
        <v>0.23589160093957742</v>
      </c>
      <c r="F55" s="4">
        <f t="shared" si="14"/>
        <v>0.40203716758227737</v>
      </c>
      <c r="G55" s="4">
        <f t="shared" si="14"/>
        <v>0.4521870152032268</v>
      </c>
      <c r="H55" s="4">
        <f t="shared" si="14"/>
        <v>0.4250604117824932</v>
      </c>
      <c r="I55" s="4">
        <f t="shared" si="14"/>
        <v>0.3656930859124138</v>
      </c>
      <c r="J55" s="4">
        <f t="shared" si="14"/>
        <v>0.299417901610361</v>
      </c>
      <c r="K55" s="4">
        <f t="shared" si="14"/>
        <v>0.2329681858379886</v>
      </c>
      <c r="L55" s="4">
        <f t="shared" si="14"/>
        <v>0.16383869328908338</v>
      </c>
      <c r="M55" s="4">
        <f>(M41-M49)/M7</f>
        <v>0.08028988744134391</v>
      </c>
      <c r="N55" s="4">
        <f t="shared" si="14"/>
        <v>0</v>
      </c>
    </row>
    <row r="56" spans="1:14" ht="26.25" thickBot="1">
      <c r="A56" s="20">
        <v>46</v>
      </c>
      <c r="B56" s="42" t="s">
        <v>31</v>
      </c>
      <c r="C56" s="46">
        <f>SUM(C59:C65)</f>
        <v>330167</v>
      </c>
      <c r="D56" s="46">
        <f>SUM(D59:D65)</f>
        <v>316500</v>
      </c>
      <c r="E56" s="46">
        <f>SUM(E59:E65)</f>
        <v>303400</v>
      </c>
      <c r="F56" s="46">
        <f>SUM(F59:F62,F64:F65)</f>
        <v>1358052</v>
      </c>
      <c r="G56" s="46">
        <f aca="true" t="shared" si="15" ref="G56:N56">SUM(G59:G62,G64:G65)</f>
        <v>1509947</v>
      </c>
      <c r="H56" s="46">
        <f t="shared" si="15"/>
        <v>1414028</v>
      </c>
      <c r="I56" s="46">
        <f t="shared" si="15"/>
        <v>1338983</v>
      </c>
      <c r="J56" s="46">
        <f t="shared" si="15"/>
        <v>1393532</v>
      </c>
      <c r="K56" s="46">
        <f t="shared" si="15"/>
        <v>1312532</v>
      </c>
      <c r="L56" s="46">
        <f t="shared" si="15"/>
        <v>1331082</v>
      </c>
      <c r="M56" s="46">
        <f t="shared" si="15"/>
        <v>1540082</v>
      </c>
      <c r="N56" s="46">
        <f t="shared" si="15"/>
        <v>1444973</v>
      </c>
    </row>
    <row r="57" spans="1:14" ht="12.75" hidden="1">
      <c r="A57" s="51"/>
      <c r="B57" s="52" t="s">
        <v>39</v>
      </c>
      <c r="C57" s="53">
        <v>69513</v>
      </c>
      <c r="D57" s="53">
        <v>60000</v>
      </c>
      <c r="E57" s="53">
        <v>52500</v>
      </c>
      <c r="F57" s="54">
        <v>39500</v>
      </c>
      <c r="G57" s="54">
        <v>26500</v>
      </c>
      <c r="H57" s="54">
        <v>13500</v>
      </c>
      <c r="I57" s="54">
        <v>1900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ht="12.75" hidden="1">
      <c r="A58" s="51"/>
      <c r="B58" s="55" t="s">
        <v>40</v>
      </c>
      <c r="C58" s="56">
        <v>8377</v>
      </c>
      <c r="D58" s="56">
        <v>7500</v>
      </c>
      <c r="E58" s="57">
        <v>4900</v>
      </c>
      <c r="F58" s="57">
        <v>3200</v>
      </c>
      <c r="G58" s="57">
        <v>1535</v>
      </c>
      <c r="H58" s="57">
        <v>174</v>
      </c>
      <c r="I58" s="57">
        <v>0</v>
      </c>
      <c r="J58" s="57"/>
      <c r="K58" s="57"/>
      <c r="L58" s="57"/>
      <c r="M58" s="57"/>
      <c r="N58" s="57"/>
    </row>
    <row r="59" spans="1:14" ht="12.75">
      <c r="A59" s="29">
        <v>47</v>
      </c>
      <c r="B59" s="58" t="s">
        <v>60</v>
      </c>
      <c r="C59" s="10">
        <f>SUM(C57,C30)</f>
        <v>237790</v>
      </c>
      <c r="D59" s="10">
        <f>SUM(D57,D30)</f>
        <v>225000</v>
      </c>
      <c r="E59" s="10">
        <f>SUM(E57,E30)</f>
        <v>214500</v>
      </c>
      <c r="F59" s="10">
        <f aca="true" t="shared" si="16" ref="F59:N59">SUM(F57,F30)</f>
        <v>196500</v>
      </c>
      <c r="G59" s="10">
        <f t="shared" si="16"/>
        <v>183500</v>
      </c>
      <c r="H59" s="10">
        <f t="shared" si="16"/>
        <v>169500</v>
      </c>
      <c r="I59" s="10">
        <f t="shared" si="16"/>
        <v>82801</v>
      </c>
      <c r="J59" s="10">
        <f t="shared" si="16"/>
        <v>0</v>
      </c>
      <c r="K59" s="10">
        <f t="shared" si="16"/>
        <v>0</v>
      </c>
      <c r="L59" s="10">
        <f t="shared" si="16"/>
        <v>0</v>
      </c>
      <c r="M59" s="10">
        <f t="shared" si="16"/>
        <v>0</v>
      </c>
      <c r="N59" s="10">
        <f t="shared" si="16"/>
        <v>0</v>
      </c>
    </row>
    <row r="60" spans="1:14" ht="12.75">
      <c r="A60" s="29">
        <v>48</v>
      </c>
      <c r="B60" s="58" t="s">
        <v>61</v>
      </c>
      <c r="C60" s="10">
        <f aca="true" t="shared" si="17" ref="C60:J60">SUM(C58,C32)</f>
        <v>92377</v>
      </c>
      <c r="D60" s="10">
        <f t="shared" si="17"/>
        <v>91500</v>
      </c>
      <c r="E60" s="10">
        <f t="shared" si="17"/>
        <v>88900</v>
      </c>
      <c r="F60" s="10">
        <f t="shared" si="17"/>
        <v>87200</v>
      </c>
      <c r="G60" s="10">
        <f t="shared" si="17"/>
        <v>85535</v>
      </c>
      <c r="H60" s="10">
        <f t="shared" si="17"/>
        <v>34946</v>
      </c>
      <c r="I60" s="10">
        <f t="shared" si="17"/>
        <v>0</v>
      </c>
      <c r="J60" s="10">
        <f t="shared" si="17"/>
        <v>0</v>
      </c>
      <c r="K60" s="12">
        <v>0</v>
      </c>
      <c r="L60" s="12">
        <v>0</v>
      </c>
      <c r="M60" s="12">
        <v>0</v>
      </c>
      <c r="N60" s="12">
        <v>0</v>
      </c>
    </row>
    <row r="61" spans="1:14" ht="25.5">
      <c r="A61" s="29">
        <v>49</v>
      </c>
      <c r="B61" s="59" t="s">
        <v>32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38.25">
      <c r="A62" s="32">
        <v>50</v>
      </c>
      <c r="B62" s="60" t="s">
        <v>62</v>
      </c>
      <c r="C62" s="11">
        <v>0</v>
      </c>
      <c r="D62" s="11">
        <v>0</v>
      </c>
      <c r="E62" s="11">
        <v>0</v>
      </c>
      <c r="F62" s="11">
        <f>F37-F38+F63</f>
        <v>845061</v>
      </c>
      <c r="G62" s="11">
        <f>G37+G63+G66</f>
        <v>1240912</v>
      </c>
      <c r="H62" s="11">
        <f aca="true" t="shared" si="18" ref="H62:N62">H37+H63+H66</f>
        <v>1209582</v>
      </c>
      <c r="I62" s="11">
        <f t="shared" si="18"/>
        <v>1256182</v>
      </c>
      <c r="J62" s="11">
        <f t="shared" si="18"/>
        <v>1393532</v>
      </c>
      <c r="K62" s="11">
        <f t="shared" si="18"/>
        <v>1312532</v>
      </c>
      <c r="L62" s="11">
        <f t="shared" si="18"/>
        <v>1331082</v>
      </c>
      <c r="M62" s="11">
        <f t="shared" si="18"/>
        <v>1540082</v>
      </c>
      <c r="N62" s="11">
        <f t="shared" si="18"/>
        <v>1444973</v>
      </c>
    </row>
    <row r="63" spans="1:14" ht="12.75" hidden="1">
      <c r="A63" s="61"/>
      <c r="B63" s="62" t="s">
        <v>68</v>
      </c>
      <c r="C63" s="63">
        <v>0</v>
      </c>
      <c r="D63" s="63">
        <v>0</v>
      </c>
      <c r="E63" s="63">
        <v>0</v>
      </c>
      <c r="F63" s="64">
        <v>545061</v>
      </c>
      <c r="G63" s="64">
        <v>518661</v>
      </c>
      <c r="H63" s="64">
        <v>474411</v>
      </c>
      <c r="I63" s="64">
        <v>429911</v>
      </c>
      <c r="J63" s="64">
        <v>385161</v>
      </c>
      <c r="K63" s="64">
        <v>322161</v>
      </c>
      <c r="L63" s="64">
        <v>258811</v>
      </c>
      <c r="M63" s="64">
        <v>186011</v>
      </c>
      <c r="N63" s="64">
        <v>94511</v>
      </c>
    </row>
    <row r="64" spans="1:14" ht="38.25">
      <c r="A64" s="29">
        <v>51</v>
      </c>
      <c r="B64" s="59" t="s">
        <v>63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ht="38.25">
      <c r="A65" s="80">
        <v>52</v>
      </c>
      <c r="B65" s="65" t="s">
        <v>64</v>
      </c>
      <c r="C65" s="14">
        <f>SUM(C67:C69)</f>
        <v>0</v>
      </c>
      <c r="D65" s="14">
        <f aca="true" t="shared" si="19" ref="D65:N65">SUM(D67:D69)</f>
        <v>0</v>
      </c>
      <c r="E65" s="14">
        <f t="shared" si="19"/>
        <v>0</v>
      </c>
      <c r="F65" s="14">
        <f t="shared" si="19"/>
        <v>229291</v>
      </c>
      <c r="G65" s="14">
        <f t="shared" si="19"/>
        <v>0</v>
      </c>
      <c r="H65" s="14">
        <f t="shared" si="19"/>
        <v>0</v>
      </c>
      <c r="I65" s="14">
        <f t="shared" si="19"/>
        <v>0</v>
      </c>
      <c r="J65" s="14">
        <f t="shared" si="19"/>
        <v>0</v>
      </c>
      <c r="K65" s="14">
        <f t="shared" si="19"/>
        <v>0</v>
      </c>
      <c r="L65" s="14">
        <f t="shared" si="19"/>
        <v>0</v>
      </c>
      <c r="M65" s="14">
        <f>SUM(M67:M69)</f>
        <v>0</v>
      </c>
      <c r="N65" s="14">
        <f t="shared" si="19"/>
        <v>0</v>
      </c>
    </row>
    <row r="66" spans="1:14" ht="12.75" hidden="1">
      <c r="A66" s="81"/>
      <c r="B66" s="66" t="s">
        <v>68</v>
      </c>
      <c r="C66" s="10"/>
      <c r="D66" s="10"/>
      <c r="E66" s="10"/>
      <c r="F66" s="10">
        <v>149291</v>
      </c>
      <c r="G66" s="10">
        <v>142251</v>
      </c>
      <c r="H66" s="10">
        <v>135171</v>
      </c>
      <c r="I66" s="10">
        <v>126271</v>
      </c>
      <c r="J66" s="10">
        <v>108371</v>
      </c>
      <c r="K66" s="10">
        <v>90371</v>
      </c>
      <c r="L66" s="10">
        <v>72271</v>
      </c>
      <c r="M66" s="10">
        <v>54071</v>
      </c>
      <c r="N66" s="10">
        <v>26621</v>
      </c>
    </row>
    <row r="67" spans="1:14" ht="12.75">
      <c r="A67" s="81"/>
      <c r="B67" s="66" t="s">
        <v>33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2.75">
      <c r="A68" s="81"/>
      <c r="B68" s="66" t="s">
        <v>34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</row>
    <row r="69" spans="1:14" ht="25.5">
      <c r="A69" s="78"/>
      <c r="B69" s="66" t="s">
        <v>69</v>
      </c>
      <c r="C69" s="11">
        <v>0</v>
      </c>
      <c r="D69" s="11">
        <v>0</v>
      </c>
      <c r="E69" s="11">
        <v>0</v>
      </c>
      <c r="F69" s="11">
        <f>SUM(F38,F66)</f>
        <v>229291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ht="26.25" thickBot="1">
      <c r="A70" s="51"/>
      <c r="B70" s="67" t="s">
        <v>65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ht="26.25" thickBot="1">
      <c r="A71" s="20">
        <v>53</v>
      </c>
      <c r="B71" s="42" t="s">
        <v>66</v>
      </c>
      <c r="C71" s="5">
        <f aca="true" t="shared" si="20" ref="C71:N71">C56/C7</f>
        <v>0.027962855653711056</v>
      </c>
      <c r="D71" s="5">
        <f t="shared" si="20"/>
        <v>0.02289236041066797</v>
      </c>
      <c r="E71" s="5">
        <f t="shared" si="20"/>
        <v>0.016378688227944697</v>
      </c>
      <c r="F71" s="5">
        <f t="shared" si="20"/>
        <v>0.07462397796402043</v>
      </c>
      <c r="G71" s="5">
        <f t="shared" si="20"/>
        <v>0.09760232443892854</v>
      </c>
      <c r="H71" s="5">
        <f t="shared" si="20"/>
        <v>0.09686902758438228</v>
      </c>
      <c r="I71" s="5">
        <f t="shared" si="20"/>
        <v>0.09027860979963491</v>
      </c>
      <c r="J71" s="5">
        <f t="shared" si="20"/>
        <v>0.09223322112047917</v>
      </c>
      <c r="K71" s="5">
        <f t="shared" si="20"/>
        <v>0.08437958478153618</v>
      </c>
      <c r="L71" s="5">
        <f t="shared" si="20"/>
        <v>0.08311583496889471</v>
      </c>
      <c r="M71" s="5">
        <f>M56/M7</f>
        <v>0.09340472944291635</v>
      </c>
      <c r="N71" s="5">
        <f t="shared" si="20"/>
        <v>0.08511881128439426</v>
      </c>
    </row>
    <row r="72" spans="1:14" ht="26.25" thickBot="1">
      <c r="A72" s="20">
        <v>54</v>
      </c>
      <c r="B72" s="42" t="s">
        <v>67</v>
      </c>
      <c r="C72" s="5">
        <f aca="true" t="shared" si="21" ref="C72:N72">(C56-C65)/C7</f>
        <v>0.027962855653711056</v>
      </c>
      <c r="D72" s="5">
        <f t="shared" si="21"/>
        <v>0.02289236041066797</v>
      </c>
      <c r="E72" s="5">
        <f t="shared" si="21"/>
        <v>0.016378688227944697</v>
      </c>
      <c r="F72" s="5">
        <f t="shared" si="21"/>
        <v>0.06202460288018843</v>
      </c>
      <c r="G72" s="5">
        <f t="shared" si="21"/>
        <v>0.09760232443892854</v>
      </c>
      <c r="H72" s="5">
        <f t="shared" si="21"/>
        <v>0.09686902758438228</v>
      </c>
      <c r="I72" s="5">
        <f t="shared" si="21"/>
        <v>0.09027860979963491</v>
      </c>
      <c r="J72" s="5">
        <f t="shared" si="21"/>
        <v>0.09223322112047917</v>
      </c>
      <c r="K72" s="5">
        <f t="shared" si="21"/>
        <v>0.08437958478153618</v>
      </c>
      <c r="L72" s="5">
        <f t="shared" si="21"/>
        <v>0.08311583496889471</v>
      </c>
      <c r="M72" s="5">
        <f t="shared" si="21"/>
        <v>0.09340472944291635</v>
      </c>
      <c r="N72" s="5">
        <f t="shared" si="21"/>
        <v>0.08511881128439426</v>
      </c>
    </row>
    <row r="73" spans="1:14" ht="15.75">
      <c r="A73" s="68"/>
      <c r="B73" s="82" t="s">
        <v>35</v>
      </c>
      <c r="C73" s="82"/>
      <c r="D73" s="69"/>
      <c r="E73" s="69"/>
      <c r="F73" s="69"/>
      <c r="G73" s="69"/>
      <c r="H73" s="7"/>
      <c r="I73" s="7"/>
      <c r="J73" s="7"/>
      <c r="K73" s="7"/>
      <c r="L73" s="7"/>
      <c r="M73" s="7"/>
      <c r="N73" s="7"/>
    </row>
    <row r="74" spans="1:14" ht="15.75">
      <c r="A74" s="68"/>
      <c r="B74" s="82" t="s">
        <v>36</v>
      </c>
      <c r="C74" s="82"/>
      <c r="D74" s="69"/>
      <c r="E74" s="69"/>
      <c r="F74" s="69"/>
      <c r="G74" s="69"/>
      <c r="H74" s="7"/>
      <c r="I74" s="7"/>
      <c r="J74" s="7"/>
      <c r="K74" s="7"/>
      <c r="L74" s="7"/>
      <c r="M74" s="7"/>
      <c r="N74" s="7"/>
    </row>
    <row r="75" spans="1:14" ht="15.75">
      <c r="A75" s="1"/>
      <c r="B75" s="76"/>
      <c r="C75" s="76"/>
      <c r="D75" s="6"/>
      <c r="E75" s="6"/>
      <c r="F75" s="6"/>
      <c r="G75" s="6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1" ht="12.75">
      <c r="A77" s="3"/>
      <c r="B77" s="77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.75">
      <c r="A78" s="3"/>
      <c r="B78" s="77"/>
      <c r="C78" s="70"/>
      <c r="D78" s="70"/>
      <c r="E78" s="70"/>
      <c r="F78" s="70"/>
      <c r="G78" s="70"/>
      <c r="H78" s="70"/>
      <c r="I78" s="70"/>
      <c r="J78" s="70"/>
      <c r="K78" s="70"/>
    </row>
  </sheetData>
  <sheetProtection/>
  <mergeCells count="11">
    <mergeCell ref="B77:K77"/>
    <mergeCell ref="B78:K78"/>
    <mergeCell ref="A49:A53"/>
    <mergeCell ref="A65:A69"/>
    <mergeCell ref="B73:C73"/>
    <mergeCell ref="B74:C74"/>
    <mergeCell ref="B1:K1"/>
    <mergeCell ref="A4:A5"/>
    <mergeCell ref="B4:B5"/>
    <mergeCell ref="D4:N4"/>
    <mergeCell ref="B75:C75"/>
  </mergeCells>
  <printOptions/>
  <pageMargins left="0.7480314960629921" right="0.7480314960629921" top="0.56" bottom="0.5511811023622047" header="0.5118110236220472" footer="0.5118110236220472"/>
  <pageSetup fitToHeight="3" fitToWidth="1" horizontalDpi="300" verticalDpi="300" orientation="landscape" paperSize="9" scale="6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2008-12-12T08:50:41Z</cp:lastPrinted>
  <dcterms:created xsi:type="dcterms:W3CDTF">1998-12-09T13:02:10Z</dcterms:created>
  <dcterms:modified xsi:type="dcterms:W3CDTF">2008-12-16T11:41:01Z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