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2pd" sheetId="15" r:id="rId15"/>
  </sheets>
  <externalReferences>
    <externalReference r:id="rId18"/>
  </externalReferences>
  <definedNames>
    <definedName name="_xlnm.Print_Area" localSheetId="0">'1'!$A$1:$G$159</definedName>
    <definedName name="_xlnm.Print_Area" localSheetId="1">'2'!$A$1:$L$454</definedName>
    <definedName name="_xlnm.Print_Area" localSheetId="3">'4'!$A$1:$M$82</definedName>
    <definedName name="_xlnm.Print_Area" localSheetId="4">'5'!$A$1:$M$36</definedName>
    <definedName name="_xlnm.Print_Area" localSheetId="5">'6'!$A$1:$K$14</definedName>
    <definedName name="_xlnm.Print_Titles" localSheetId="0">'1'!$4:$5</definedName>
    <definedName name="_xlnm.Print_Titles" localSheetId="14">'12pd'!$3:$5</definedName>
    <definedName name="_xlnm.Print_Titles" localSheetId="12">'13'!$3:$5</definedName>
    <definedName name="_xlnm.Print_Titles" localSheetId="1">'2'!$4:$6</definedName>
  </definedNames>
  <calcPr fullCalcOnLoad="1"/>
</workbook>
</file>

<file path=xl/sharedStrings.xml><?xml version="1.0" encoding="utf-8"?>
<sst xmlns="http://schemas.openxmlformats.org/spreadsheetml/2006/main" count="1364" uniqueCount="512">
  <si>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</si>
  <si>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</si>
  <si>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</si>
  <si>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</si>
  <si>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</si>
  <si>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</si>
  <si>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</si>
  <si>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</si>
  <si>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</si>
  <si>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</si>
  <si>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</si>
  <si>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</si>
  <si>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</si>
  <si>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</si>
  <si>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</si>
  <si>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</si>
  <si>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</si>
  <si>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</si>
  <si>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</si>
  <si>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</si>
  <si>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</si>
  <si>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</si>
  <si>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</si>
  <si>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</si>
  <si>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</si>
  <si>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</si>
  <si>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</si>
  <si>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</si>
  <si>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</si>
  <si>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</si>
  <si>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</si>
  <si>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</si>
  <si>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</si>
  <si>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</si>
  <si>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</si>
  <si>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</si>
  <si>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</si>
  <si>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</si>
  <si>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</si>
  <si>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</si>
  <si>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</si>
  <si>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</si>
  <si>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</si>
  <si>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</si>
  <si>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</si>
  <si>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</si>
  <si>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</si>
  <si>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</si>
  <si>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</si>
  <si>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</si>
  <si>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</si>
  <si>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</si>
  <si>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</si>
  <si>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</si>
  <si>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</si>
  <si>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</si>
  <si>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</si>
  <si>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</si>
  <si>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</si>
  <si>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</si>
  <si>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</si>
  <si>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</si>
  <si>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</si>
  <si>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</si>
  <si>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</si>
  <si>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Nazwa jednostki
 otrzymującej dotację</t>
  </si>
  <si>
    <t>Zakres</t>
  </si>
  <si>
    <t>Planowane wydatki</t>
  </si>
  <si>
    <t>z tego:</t>
  </si>
  <si>
    <t>Dotacje</t>
  </si>
  <si>
    <t>Wydatki
z tytułu poręczeń
i gwarancji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</si>
  <si>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</si>
  <si>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</si>
  <si>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</si>
  <si>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</si>
  <si>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</si>
  <si>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</si>
  <si>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</si>
  <si>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</si>
  <si>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</si>
  <si>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</si>
  <si>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</si>
  <si>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</si>
  <si>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§*</t>
  </si>
  <si>
    <t>Wydatki na obsługę długu</t>
  </si>
  <si>
    <t>§**</t>
  </si>
  <si>
    <t xml:space="preserve">§ 944 </t>
  </si>
  <si>
    <t>Wydatki
ogółem
(6+10)</t>
  </si>
  <si>
    <t>świadczenia społeczne</t>
  </si>
  <si>
    <t>na inwestycje</t>
  </si>
  <si>
    <t>§ 265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</si>
  <si>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</si>
  <si>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</si>
  <si>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</si>
  <si>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</si>
  <si>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t>1.Zakład Gospodarki Komunalnej w Widuchowej</t>
  </si>
  <si>
    <t>2.Gminne Przedszkole w Widuchowej</t>
  </si>
  <si>
    <t>X</t>
  </si>
  <si>
    <t>Gminna Biblioteka Publiczna w Widuchowej</t>
  </si>
  <si>
    <t>Gminne Przedszkole w Widuchowej</t>
  </si>
  <si>
    <t>Wpływy z róznych opłat - § 0690</t>
  </si>
  <si>
    <t>Pozostałe odsetki - § 0920</t>
  </si>
  <si>
    <t>Zakup materiałów i wyposażenia  - § 4210</t>
  </si>
  <si>
    <t>Zakup usług pozostałych  - § 4300</t>
  </si>
  <si>
    <t>Dział 900 rozdział 90011</t>
  </si>
  <si>
    <t>-</t>
  </si>
  <si>
    <t xml:space="preserve">  w zł  </t>
  </si>
  <si>
    <t>Wykonanie</t>
  </si>
  <si>
    <t>Przewidywane wykonanie</t>
  </si>
  <si>
    <t>A. DOCHODY</t>
  </si>
  <si>
    <r>
      <t xml:space="preserve">B. WYDATKI  </t>
    </r>
    <r>
      <rPr>
        <sz val="10"/>
        <rFont val="Times New Roman"/>
        <family val="1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</si>
  <si>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</si>
  <si>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</si>
  <si>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</si>
  <si>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</si>
  <si>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Times New Roman"/>
        <family val="1"/>
      </rPr>
      <t>z tego:</t>
    </r>
  </si>
  <si>
    <t>D15. obligacje jednostek samorządowych oraz związków komunalnych
w tym: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</si>
  <si>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</si>
  <si>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</si>
  <si>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</si>
  <si>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       </t>
    </r>
    <r>
      <rPr>
        <sz val="10"/>
        <rFont val="Times New Roman"/>
        <family val="1"/>
      </rPr>
      <t>z tego:</t>
    </r>
  </si>
  <si>
    <t>D25. wykup obligacji samorządowych
w tym:</t>
  </si>
  <si>
    <t>D26. inne cele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</si>
  <si>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</si>
  <si>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</si>
  <si>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</si>
  <si>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</si>
  <si>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</si>
  <si>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0"/>
        <rFont val="Times New Roman"/>
        <family val="1"/>
      </rPr>
      <t>2)</t>
    </r>
    <r>
      <rPr>
        <b/>
        <sz val="10"/>
        <rFont val="Times New Roman"/>
        <family val="1"/>
      </rPr>
      <t>,</t>
    </r>
  </si>
  <si>
    <t xml:space="preserve"> 5) wymagalne zobowiązania:</t>
  </si>
  <si>
    <t xml:space="preserve">   a) wynikające z ustaw i orzeczeń sądów
        lub ostatecznych decyzji administracyjnych,</t>
  </si>
  <si>
    <t xml:space="preserve">    b) uznane za bezsporne przez właściwą jednostkę
         sektora finansów publicznych, będącą dłużnikiem</t>
  </si>
  <si>
    <t xml:space="preserve">      a) kredyty,</t>
  </si>
  <si>
    <t xml:space="preserve">      b) pożyczki,</t>
  </si>
  <si>
    <t xml:space="preserve">      c) emitowane papiery wartościowe.</t>
  </si>
  <si>
    <t>H. OBCIĄŻENIE ROCZNE BUDŻETU
   z tytułu spłaty zadłużenia - z tego: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</si>
  <si>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</si>
  <si>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</si>
  <si>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</si>
  <si>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t xml:space="preserve">     c) wykup papierów wartościowych.</t>
  </si>
  <si>
    <r>
      <t xml:space="preserve">1) </t>
    </r>
    <r>
      <rPr>
        <sz val="10"/>
        <rFont val="Times New Roman"/>
        <family val="1"/>
      </rPr>
      <t xml:space="preserve"> -  odpowiednie skreślić </t>
    </r>
  </si>
  <si>
    <r>
      <t xml:space="preserve">2) </t>
    </r>
    <r>
      <rPr>
        <sz val="10"/>
        <rFont val="Times New Roman"/>
        <family val="1"/>
      </rPr>
      <t xml:space="preserve"> -  depozyty przyjęte do budżetu </t>
    </r>
  </si>
  <si>
    <t>Transport i łączność</t>
  </si>
  <si>
    <t>Drogi publiczne gminne</t>
  </si>
  <si>
    <t>Wpływy z różnych opłat</t>
  </si>
  <si>
    <t>Gospodarka mieszkaniowa</t>
  </si>
  <si>
    <t>Gospodarka gruntami i nieruchomościami</t>
  </si>
  <si>
    <t>Wpływy z opłat za zarząd, użytkowanie i użytkowanie</t>
  </si>
  <si>
    <t>wieczyste nieruchomości</t>
  </si>
  <si>
    <t>Dochody z najmu i dzierżawy składników majątkowych</t>
  </si>
  <si>
    <t>Skarbu Państwa, jednostek samorządu terytorialnego  lub</t>
  </si>
  <si>
    <t>innych jednostek zaliczanych do sektora finansów</t>
  </si>
  <si>
    <t>publicznych oraz innych umów o podobnym charakterze</t>
  </si>
  <si>
    <t>Odsetki od nieterminowych wpłat z tytułu podatków i opłat</t>
  </si>
  <si>
    <t>Administracja publiczna</t>
  </si>
  <si>
    <t>Urzędy wojewódzkie</t>
  </si>
  <si>
    <t>Dotacje celowe otrzymane z budżetu państwa na realizację</t>
  </si>
  <si>
    <t>zadań bieżących z zakresu administracji rządowej  oraz</t>
  </si>
  <si>
    <t>innych zadań zleconych gminie (związkom gmin) ustawami</t>
  </si>
  <si>
    <t>Starostwa powiatowe</t>
  </si>
  <si>
    <t>Dotacje celowe otrzymane z  powiatu na zadania bieżące</t>
  </si>
  <si>
    <t>realizowane na podstawie porozumień (umów) między</t>
  </si>
  <si>
    <t>jednostkami samorządu terytorialnego</t>
  </si>
  <si>
    <t>Urzędy gmin (miast i miast na prawach powiatu)</t>
  </si>
  <si>
    <t>Wpływy z usług</t>
  </si>
  <si>
    <t>Dochody jednostek samorządu terytorialnego związane z</t>
  </si>
  <si>
    <t>realizacją zadań z zakresu administracji rządowej  oraz</t>
  </si>
  <si>
    <t>innych zadań zleconych ustawami</t>
  </si>
  <si>
    <t>Urzędy naczelnych organów władzy państwowej,</t>
  </si>
  <si>
    <t>kontroli i ochrony prawa oraz sądownictwa</t>
  </si>
  <si>
    <t>Urzędu naczelnych organów władzy państwowej, kontroli i</t>
  </si>
  <si>
    <t>ochrony prawa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</si>
  <si>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</si>
  <si>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</si>
  <si>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</si>
  <si>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</si>
  <si>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Podatek od działalności gospodarczej osób fizycznych,</t>
  </si>
  <si>
    <t>opłacany w formie karty podatkowej</t>
  </si>
  <si>
    <t>Wpływy z podatku rolnego, podatku leśnego, podatku od</t>
  </si>
  <si>
    <t>czynności cywilnoprawnych, podatków i opłat lokalnych od</t>
  </si>
  <si>
    <t>osób prawnych i innych jednostek organizacyjnych</t>
  </si>
  <si>
    <t>Podatek od nieruchomości</t>
  </si>
  <si>
    <t>Podatek rolny</t>
  </si>
  <si>
    <t>Podatek leśny</t>
  </si>
  <si>
    <t>Podatek od środków transportowych</t>
  </si>
  <si>
    <t>spadków i darowizn, podatku od czynności</t>
  </si>
  <si>
    <t>cywilnoprawnych oraz podatków i opłat lokalnych od osób</t>
  </si>
  <si>
    <t>fizycznych</t>
  </si>
  <si>
    <t>Podatek od spadków i darowizn</t>
  </si>
  <si>
    <t>Wpływy z opłaty targowej</t>
  </si>
  <si>
    <t>Podatek od czynności cywilnoprawnych</t>
  </si>
  <si>
    <t>Wpływy z innych opłat stanowiących dochody jednostek</t>
  </si>
  <si>
    <t>samorządu terytorialnego na podstawie ustaw</t>
  </si>
  <si>
    <t>Wpływy z opłaty skarbowej</t>
  </si>
  <si>
    <t>Wpływy z opłaty eksploatacyjnej</t>
  </si>
  <si>
    <t>Wpływy  z opłat za zezwolenia na sprzedaż alkoholu</t>
  </si>
  <si>
    <t>Wpływy z innych lokalnych opłat pobieranych przez</t>
  </si>
  <si>
    <t>jednostki samorządu terytorialnego na podstawie</t>
  </si>
  <si>
    <t>odrębnych ustaw</t>
  </si>
  <si>
    <t>Udziały gmin w podatkach stanowiących dochód budżetu</t>
  </si>
  <si>
    <t>państwa</t>
  </si>
  <si>
    <t>Podatek dochodowy od osób fizycznych</t>
  </si>
  <si>
    <t>Podatek dochodowy od osób prawnych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</si>
  <si>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</si>
  <si>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</si>
  <si>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</si>
  <si>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</si>
  <si>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gmin</t>
  </si>
  <si>
    <t>Różne rozliczenia finansowe</t>
  </si>
  <si>
    <t>Pozostałe odsetki</t>
  </si>
  <si>
    <t>Część równoważąca subwencji ogólnej dla gmin</t>
  </si>
  <si>
    <t>Oświata i wychowanie</t>
  </si>
  <si>
    <t>Szkoły podstawowe</t>
  </si>
  <si>
    <t>Środki na dofinansowanie własnych zadań bieżących gmin</t>
  </si>
  <si>
    <t>(związków gmin), powiatów (związków powiatów),</t>
  </si>
  <si>
    <t>samorządów województw, pozyskane z innych źródeł</t>
  </si>
  <si>
    <t>Gimnazja</t>
  </si>
  <si>
    <t>Pozostała działalność</t>
  </si>
  <si>
    <t>Pomoc społeczna</t>
  </si>
  <si>
    <t>Świadczenia rodzinne,zaliczka alimentacyjna oraz składki</t>
  </si>
  <si>
    <t>na ubezpieczenia emerytalne i rentowe z ubezpieczenia</t>
  </si>
  <si>
    <t>społecznego</t>
  </si>
  <si>
    <t>Składki na ubezpieczenie zdrowotne opłacane za osoby</t>
  </si>
  <si>
    <t>pobierające niektóre świadczenia z pomocy społecznej oraz</t>
  </si>
  <si>
    <t xml:space="preserve">niektóre świadczenia rodzinne </t>
  </si>
  <si>
    <t>Zasiłki i pomoc w naturze oraz składki na ubezpieczenia</t>
  </si>
  <si>
    <t>emerytalne i rentowe</t>
  </si>
  <si>
    <t>własnych zadań bieżących gmin ( związków gmin)</t>
  </si>
  <si>
    <t>Ośrodki pomocy społecznej</t>
  </si>
  <si>
    <t>Wpływy z różnych dochodów</t>
  </si>
  <si>
    <t>Pozostałe zadania w zakresie polityki społecznej</t>
  </si>
  <si>
    <t>Kultura i ochrona dziedzictwa narodowego</t>
  </si>
  <si>
    <t>RAZEM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</si>
  <si>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</si>
  <si>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</si>
  <si>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</si>
  <si>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</si>
  <si>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</si>
  <si>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</si>
  <si>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Wpłaty gmin na rzecz izb  rolniczych  w wysokości  2%</t>
  </si>
  <si>
    <t>uzyskanych wpływów z podatku rolnego</t>
  </si>
  <si>
    <t>Zakup usług pozostałych</t>
  </si>
  <si>
    <t>Różne opłaty i składki</t>
  </si>
  <si>
    <t>Turystyka</t>
  </si>
  <si>
    <t>Wynagrodzenia bezosobowe</t>
  </si>
  <si>
    <t>Zakup materiałów i wyposażenia</t>
  </si>
  <si>
    <t>Działalność usługowa</t>
  </si>
  <si>
    <t>Plany zagospodarowania przestrzennego</t>
  </si>
  <si>
    <t>Składki na ubezpieczenia społeczne</t>
  </si>
  <si>
    <t>Składki na Fundusz Pracy</t>
  </si>
  <si>
    <t>Wynagrodzenia osobowe pracowników</t>
  </si>
  <si>
    <t>Dodatkowe wynagrodzenie roczne</t>
  </si>
  <si>
    <t>Zakup energii</t>
  </si>
  <si>
    <t>Zakup usług dostępu do sieci internet</t>
  </si>
  <si>
    <t>Opłaty z tytułu zakupu usług telekomunikacyjnych telefonii</t>
  </si>
  <si>
    <t>stacjonarnej</t>
  </si>
  <si>
    <t>Odpisy na zakładowy fundusz świadczeń socjalnych</t>
  </si>
  <si>
    <t>Szkolenia pracowników niebędących członkami korpusu</t>
  </si>
  <si>
    <t>służby cywilnej</t>
  </si>
  <si>
    <t>Zakup materiałów papierniczych do sprzętu drukarskiego i</t>
  </si>
  <si>
    <t>urządzeń kserograficznych</t>
  </si>
  <si>
    <t>Zakup akcesoriów komputerowych, w tym programów i</t>
  </si>
  <si>
    <t>licencji</t>
  </si>
  <si>
    <t>Rady gmin (miast i miast na prawach powiatu)</t>
  </si>
  <si>
    <t>Różne wydatki na rzecz osób fizycznych</t>
  </si>
  <si>
    <t>Podróże służbowe krajowe</t>
  </si>
  <si>
    <t>Zakup usług zdrowotnych</t>
  </si>
  <si>
    <t>komórkowej</t>
  </si>
  <si>
    <t>Zakup usług obejmujące tłumaczenia</t>
  </si>
  <si>
    <t>Podróże służbowe zagraniczne</t>
  </si>
  <si>
    <t>Wydatki na zakupy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</si>
  <si>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</si>
  <si>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</si>
  <si>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</si>
  <si>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</si>
  <si>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>Pobór podatków, opłat i niepodatkowych należności</t>
  </si>
  <si>
    <t>budżetowych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</si>
  <si>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</si>
  <si>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</si>
  <si>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</si>
  <si>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</si>
  <si>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Rezerwy ogólne i celowe</t>
  </si>
  <si>
    <t>Rezerwy</t>
  </si>
  <si>
    <t>Zakup pomocy naukowych, dydaktycznych i książek</t>
  </si>
  <si>
    <t>Zakup usług obejmujących wykonanie ekspertyz, analiz i</t>
  </si>
  <si>
    <t>opinii</t>
  </si>
  <si>
    <t>Oddziały przedszkolne w szkołach podstawowych</t>
  </si>
  <si>
    <t>Przedszkola</t>
  </si>
  <si>
    <t>Dotacja podmiotowa z budżetu dla zakładu budżetowego</t>
  </si>
  <si>
    <t>Dowożenie uczniów do szkół</t>
  </si>
  <si>
    <t>Dokształcanie i doskonalenie nauczycieli</t>
  </si>
  <si>
    <t>Ochrona zdrowia</t>
  </si>
  <si>
    <t>Programy polityki zdrowotnej</t>
  </si>
  <si>
    <t>Dotacje celowe przekazane gminie na zadania bieżące</t>
  </si>
  <si>
    <t>Zwalczanie narkomanii</t>
  </si>
  <si>
    <t>Przeciwdziałanie alkoholizmowi</t>
  </si>
  <si>
    <t>Świadczenia społeczne</t>
  </si>
  <si>
    <t>Składki na ubezpieczenie zdrowotne</t>
  </si>
  <si>
    <t>Zakup usług przez jednostki samorządu terytorialnego od</t>
  </si>
  <si>
    <t>innych jednostek samorządu terytorialnego</t>
  </si>
  <si>
    <t>Dodatki mieszkaniowe</t>
  </si>
  <si>
    <t>Usługi opiekuńcze i specjalistyczne usługi opiekuńcze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</si>
  <si>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</si>
  <si>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</si>
  <si>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</si>
  <si>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</si>
  <si>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</si>
  <si>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</si>
  <si>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</si>
  <si>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</si>
  <si>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</si>
  <si>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</si>
  <si>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</si>
  <si>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Kultura fizyczna i sport</t>
  </si>
  <si>
    <t>Zadania w zakresie kultury fizycznej i sportu</t>
  </si>
  <si>
    <t>Pochodne od 
wynagrodzeń</t>
  </si>
  <si>
    <t>Zakład Gospodarki Komunalnej w Widuchowej</t>
  </si>
  <si>
    <t>Dotacja na pokrycie kosztów wywozu odpadów komunalnych pochodzących z selektywnej zbiórki odpadów komunalnych</t>
  </si>
  <si>
    <t>010</t>
  </si>
  <si>
    <t>01010</t>
  </si>
  <si>
    <t>600</t>
  </si>
  <si>
    <t>60016</t>
  </si>
  <si>
    <t>dotacje
z budżetu</t>
  </si>
  <si>
    <t>Wydatki osobowe niezaliczone do wynagrodzeń</t>
  </si>
  <si>
    <t xml:space="preserve">Wydatki osobowe niezaliczone do wynagrodzeń </t>
  </si>
  <si>
    <t>prac remontowych i konserwatorskich obiektów zabytkowych</t>
  </si>
  <si>
    <t xml:space="preserve">przekazane jednostkom niezaliczanym do sektora finansów </t>
  </si>
  <si>
    <t>publicznych</t>
  </si>
  <si>
    <t>Ochrona zabytków i opieka nad zabytkami</t>
  </si>
  <si>
    <t>Wpływy z róźnych dochodów</t>
  </si>
  <si>
    <t>Rozliczenia
z budżetem
z tytułu wpłat nadwyżek środków za 2007 r.</t>
  </si>
  <si>
    <t>Plan przychodów i wydatków zakładów budżetowych na 2008 r.</t>
  </si>
  <si>
    <t>Plan
2008 r.</t>
  </si>
  <si>
    <t>dochody bieżące</t>
  </si>
  <si>
    <t>dochody majątkowe</t>
  </si>
  <si>
    <t>Dochody budżetu gminy na 2008 r.</t>
  </si>
  <si>
    <t>Plan
na 2008 r.
(6+12)</t>
  </si>
  <si>
    <t>Wydatki budżetu gminy na  2008 r.</t>
  </si>
  <si>
    <t>inne środki</t>
  </si>
  <si>
    <t>2010 r.</t>
  </si>
  <si>
    <t>Plan na 2008 r.</t>
  </si>
  <si>
    <t>Ochrony Środowiska i Gospodarki Wodnej w 2008 r.</t>
  </si>
  <si>
    <t>?</t>
  </si>
  <si>
    <t>Dotacja celowa z budżetu na finansowanie lub dofinansowanie zadań zleconych do realizacji stowarzyszeniom</t>
  </si>
  <si>
    <t>Komendy powiatowe Policji</t>
  </si>
  <si>
    <t>0830</t>
  </si>
  <si>
    <t>w tym założenie ewidencji dróg 20000 zł</t>
  </si>
  <si>
    <t>przeglądy</t>
  </si>
  <si>
    <t>wyposazenie w infrastrukture szlakow turystycznych</t>
  </si>
  <si>
    <t>wydanie folderu turystycznego 8000</t>
  </si>
  <si>
    <t>program ochrony srtodowiska 8000</t>
  </si>
  <si>
    <t>Cmentarze</t>
  </si>
  <si>
    <t>Wydatki inwestycyjne jednostek budżetowych wyłozenie polbrukiem dróżki w Krzywinie</t>
  </si>
  <si>
    <t>Budowa wodociągu wilcze - UE</t>
  </si>
  <si>
    <t>Budowa wodociągu kiełbice - UE</t>
  </si>
  <si>
    <t>Budowa kanalizacji desczowej w ul Mickiewicz. W Widuch</t>
  </si>
  <si>
    <t>Budowa wodociągu wilcze - PL</t>
  </si>
  <si>
    <t>Budowa wodociągu kiełbicze - PL</t>
  </si>
  <si>
    <t xml:space="preserve">Przebudowa drogi transp rolnicz Zelechowo </t>
  </si>
  <si>
    <t>z tego 385200 FOGR</t>
  </si>
  <si>
    <t>Przebudowa bulwary rybackie - dokumentacja</t>
  </si>
  <si>
    <t>Uzbrojenie działek przy ul. Robotniczej</t>
  </si>
  <si>
    <t>Adaptacja pomieszceń poszkolnych w Ognicy</t>
  </si>
  <si>
    <t>Budowa zespołu boisk w Krzywinie - UE</t>
  </si>
  <si>
    <t>Budowa zespołu boisk w Krzywinie - PL</t>
  </si>
  <si>
    <t>budowa hali sportowej - dokumentacja</t>
  </si>
  <si>
    <t>Modernizacjaoddziału przedszkolnego w krzywinie - UE</t>
  </si>
  <si>
    <t>Lecznictwo ambulatoryjne</t>
  </si>
  <si>
    <t>Budowa toalety dla niepełnosprawnych</t>
  </si>
  <si>
    <t>Budowa kanalizacji sanitarnej Krzywin</t>
  </si>
  <si>
    <t>Budowa wiaty na składowanie sprzetu AGD -projekt</t>
  </si>
  <si>
    <t>Rekultywacja składowiska Debogóra</t>
  </si>
  <si>
    <t>rewitalizacja budynków Widuchowa -dokumentacja</t>
  </si>
  <si>
    <t>Budowa kanalizacji Debogóra marwice - dokumentacja</t>
  </si>
  <si>
    <t>Rozbudowa swietlicy w Zelechowie - UE</t>
  </si>
  <si>
    <t>Rozbudowa swietlicy w Zelechowie - PL</t>
  </si>
  <si>
    <t>rewitalizacja bud. Urzedu Gminy - dokumentacja</t>
  </si>
  <si>
    <t>remont swietlic wiejskich UE</t>
  </si>
  <si>
    <t>remont swietlic wiejskich PL</t>
  </si>
  <si>
    <t>budowa przyłacz wodociagowego krzywin - dokumentacja</t>
  </si>
  <si>
    <t>aktualizacja programu gospodarki odpadami</t>
  </si>
  <si>
    <t>program ochrony zabytków</t>
  </si>
  <si>
    <t>w tym uswanie dzikich wysypisk 9000 zł</t>
  </si>
  <si>
    <t>UE</t>
  </si>
  <si>
    <t>PL</t>
  </si>
  <si>
    <t>Inne własne</t>
  </si>
  <si>
    <t>385200 FOGR</t>
  </si>
  <si>
    <t xml:space="preserve">Dochody </t>
  </si>
  <si>
    <t xml:space="preserve">Wydarki </t>
  </si>
  <si>
    <t>deficyt</t>
  </si>
  <si>
    <t xml:space="preserve">Przychody </t>
  </si>
  <si>
    <t>Rozchody</t>
  </si>
  <si>
    <t>Bilans</t>
  </si>
  <si>
    <t>kredyty</t>
  </si>
  <si>
    <t>nadwyzka</t>
  </si>
  <si>
    <t>FOGR § 626</t>
  </si>
  <si>
    <t>srodki unijne § 629</t>
  </si>
  <si>
    <t>jarmark 45000 Zuzia 4000</t>
  </si>
  <si>
    <t>Wynik</t>
  </si>
  <si>
    <t>Dotacje celowe z budżetu na finansowanie lub dofinansowanie kosztów realizacji inwestycji i zakupów inwestycyjnych zakładów budżetowych</t>
  </si>
  <si>
    <t xml:space="preserve">Dotacje celowe z budżetu na finansowanie lub dofinansowanie </t>
  </si>
  <si>
    <t>Dotacje otrzymane z funduszy celowych na finansowanie lub dofinansowanie kosztów realizacji inwestycji i zakupów inwestycyjnych jednostek sektora finansów publicznych</t>
  </si>
  <si>
    <t>Dochody i wydatki związane z realizacją zadań wykonywanych na podstawie porozumień (umów) między jednostkami samorządu terytorialnego w 2008 r.</t>
  </si>
  <si>
    <t>Dochody i wydatki związane z realizacją zadań z zakresu administracji rządowej i innych zadań zleconych odrębnymi ustawami w 2008 r.</t>
  </si>
  <si>
    <t>Limity wydatków na wieloletnie programy inwestycyjne w latach 2008 i kolejnych</t>
  </si>
  <si>
    <t>Nazwa zadania inwestycyjnego</t>
  </si>
  <si>
    <t>Jednostka organizacyjna  realizująca program</t>
  </si>
  <si>
    <t>Okres realizacji</t>
  </si>
  <si>
    <t>Łączne nakłady finansowe (w zł)</t>
  </si>
  <si>
    <t>Źródła finansowania</t>
  </si>
  <si>
    <t>2008 r.</t>
  </si>
  <si>
    <t xml:space="preserve">   2009 r.</t>
  </si>
  <si>
    <t>po roku 2010</t>
  </si>
  <si>
    <t xml:space="preserve">Budowa wodociągu Wilcze. </t>
  </si>
  <si>
    <t>Urząd Gminy Widuchowa.</t>
  </si>
  <si>
    <t>PROW 2007-2013 lub RPO WZ</t>
  </si>
  <si>
    <t>2005-2009</t>
  </si>
  <si>
    <t>OGÓŁEM:</t>
  </si>
  <si>
    <t xml:space="preserve">środki JST      </t>
  </si>
  <si>
    <t>kredyty.  pożyczki i obligacje</t>
  </si>
  <si>
    <t xml:space="preserve">inne środki </t>
  </si>
  <si>
    <t>Budowa wodociągu Kiełbice.</t>
  </si>
  <si>
    <t>środki JST</t>
  </si>
  <si>
    <t>Budowa kanalizacji deszczowej w ulicach Sienkiewicza. Mickiewicza. Reymonta w Widuchowej.</t>
  </si>
  <si>
    <t>2006-2009</t>
  </si>
  <si>
    <t xml:space="preserve">kredyty. pożyczki </t>
  </si>
  <si>
    <t>Przebudowa istniejącej ulicy Bulwary Rybackie w Widuchowej na promenadę spacerową - etap I sporządzenie dokumentacji projektowej.</t>
  </si>
  <si>
    <t>2007-2008</t>
  </si>
  <si>
    <t>Przebudowa drogi transportu rolniczego na odcinku Żelechowo -Polesiny - etap II wykonawstwo</t>
  </si>
  <si>
    <t xml:space="preserve">Wyposażenie w infrastrukturę towarzyszącą istniejących szlaków turystycznych. </t>
  </si>
  <si>
    <t>2008-2009</t>
  </si>
  <si>
    <t>Uzbrojenie działek budowlanych przy ul. Robotniczej w  Widuchowej.</t>
  </si>
  <si>
    <t>Adaptacja pomieszczeń poszkolnych w Ognicy na lokale mieszkalne.</t>
  </si>
  <si>
    <t>2005-2008</t>
  </si>
  <si>
    <t>Rewitalizacja zabytkowego budynku Urzędu Gminy przy ulicy Grunwaldzkiej 8 w Widuchowej - sporządzenie dokumentacji projektowej.</t>
  </si>
  <si>
    <t xml:space="preserve">Budowa zespołu boisk przy Szkole Podstawowej w Krzywinie. </t>
  </si>
  <si>
    <t>RPOWZ</t>
  </si>
  <si>
    <t>Budowa hali sportowej w Krzywinie - etap I sporządzenie dokumentacji projektowej.</t>
  </si>
  <si>
    <t>Modernizacji pomieszczeń oddziału przedszkolnego w Krzywinie.</t>
  </si>
  <si>
    <t xml:space="preserve">PROW 2007-2013 </t>
  </si>
  <si>
    <t>Budowa toalety dla niepełnosprawnych  wraz z podjazdem do przychodni zdrowia w Krzywinie - Etap II wykonawstwo</t>
  </si>
  <si>
    <t>Budowa kanalizacji sanitarnejw m. Krzywin z przesyłem ścieków do oczyszczalni w Widuchowej.</t>
  </si>
  <si>
    <t>2003-2009</t>
  </si>
  <si>
    <t>Budowa kanalizacji sanitarnej w miejscowości Marwice i Dębogóra z przesyłem ścieków w Widuchowej - etap I sporządzenie dokumentacji projektowej.</t>
  </si>
  <si>
    <t>Budowa wiaty na skłdowanie zużytego sprzętu gospodarstwa domowego - etap I sporządzenie dokumentacji projektowej.</t>
  </si>
  <si>
    <t>Rekultywacja składowiska odpadów w Dębogórze</t>
  </si>
  <si>
    <t>2006-2008</t>
  </si>
  <si>
    <t>Rewitalizacja zabytkowych budynków komunalnych przy ul. Grunwaldzkiej w Widuchowej.(etap I -sporządzenie dokumentacji projektowej)</t>
  </si>
  <si>
    <t>Rozbudowa świetlicy w Żelechowie. - etap II wykonawstwo</t>
  </si>
  <si>
    <t>na lata 2008-2009</t>
  </si>
  <si>
    <t>Remont świetlic wiejskich w miejscowościach :   Czarnówko              Dębogóra             Kłodowo               Lubicz                   Marwice               Ognica                 Pacholęta              Rynica                  Żarczyn.</t>
  </si>
  <si>
    <t>Dotacje przedmiotowe w 2008 r.</t>
  </si>
  <si>
    <t>Nazwa programu</t>
  </si>
  <si>
    <t>Nazwa projektu</t>
  </si>
  <si>
    <t>Wartość całkowita projektu (w zł)</t>
  </si>
  <si>
    <t>Koszty kwalifikowane w ramach projektu</t>
  </si>
  <si>
    <t>środki UE</t>
  </si>
  <si>
    <t>Budowa kanalizacji sanitarnej w m. Krzywin z przesyłem ścieków do oczyszczalni w Widuchowej.</t>
  </si>
  <si>
    <t>Limity wydatków na projekty planowane do realizacji ze środków pochodzących z budżetu Unii Europejskiej w latach 2008 i kolejnych</t>
  </si>
  <si>
    <t>Dotacje podmiotowe* w 2008 r.</t>
  </si>
  <si>
    <t xml:space="preserve">upowszechnianie kultury fizycznej i sportu </t>
  </si>
  <si>
    <t>A1. Dochody bieżące</t>
  </si>
  <si>
    <t>A2. Dochody majatkowe</t>
  </si>
  <si>
    <t>Wpływy ztytułu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</si>
  <si>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</si>
  <si>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róznych dochodów</t>
  </si>
  <si>
    <t>odsetki kredyt</t>
  </si>
  <si>
    <t>odsetki pożyczka</t>
  </si>
  <si>
    <t>jst</t>
  </si>
  <si>
    <t>inne srodki</t>
  </si>
  <si>
    <t>Odsetki i dyskonto od skarbowych papierów wartościowych, kredytów i pożyczek oraz oraz innych instrumentów finansowych, zwiazanych z obsługa długu krajowego</t>
  </si>
  <si>
    <t>Zakup usług obejmujacych wykonanie ekspertyz, analiz i opinii</t>
  </si>
  <si>
    <t>ekspertyza przepust w Debogórze</t>
  </si>
  <si>
    <t>prace remontowe i konserwatorskie obiektów zabytkowych na terenie gminy</t>
  </si>
  <si>
    <t>Dotacja celowa na dofinansowanie modernizacji stacji transformatorowych w miejscowości Widuchowa i Ognica zasilających ujęcia wody</t>
  </si>
  <si>
    <t>Dotacja celowa na dofinansowanie sporządzenia dokumentacji projektowej na budowę przyłączy wodociągowych w Krzywinie</t>
  </si>
  <si>
    <t>Przychody i rozchody budżetu w 2008 r.</t>
  </si>
  <si>
    <t>Dotacje celowe na finansowanie kosztów realizacji inwestycji zakładów budżetowych</t>
  </si>
  <si>
    <t>Dotacje celowe na zadania własne gminy realizowane przez podmioty
nienależące do sektora finansów publicznych w 2008 r.</t>
  </si>
  <si>
    <t>D11. kredyty
 w tym:</t>
  </si>
  <si>
    <t xml:space="preserve">      D111. zaciągniete w związku z umową zawartą z podmiotem dysponujacym srodkami, o których mowa w art. 5 ust 3 ufp</t>
  </si>
  <si>
    <t>D12. pożyczki
 w tym:</t>
  </si>
  <si>
    <t xml:space="preserve">      D121. zaciągniete w związku z umową zawartą z podmiotem dysponujacym srodkami, o których mowa w art. 5 ust 3 ufp</t>
  </si>
  <si>
    <t xml:space="preserve">   D1211. pożyczki na prefinansowanie 
              programów i projektów zaciagnięte w związku z umową zawartą z podmiotem dysponujacym srodkami, o których mowa w art. 5 ust 3 ufp</t>
  </si>
  <si>
    <t>D13. spłata pożyczek udzielonych</t>
  </si>
  <si>
    <t>D14. nadwyżka z lat ubiegłych
w tym:</t>
  </si>
  <si>
    <t xml:space="preserve">     D141. środki na pokrycie deficytu</t>
  </si>
  <si>
    <t xml:space="preserve">      D151. wyemitowane w związku z umową zawartą z podmiotem dysponujacym srodkami, o których mowa w art. 5 ust 3 ufp</t>
  </si>
  <si>
    <t>D21. spłaty kredytów
 w tym:</t>
  </si>
  <si>
    <t xml:space="preserve">      D211. zaciągnietych w związku z umową zawartą z podmiotem dysponujacym srodkami, o których mowa w art. 5 ust 3 ufp</t>
  </si>
  <si>
    <t>D22. spłaty pożyczek</t>
  </si>
  <si>
    <t xml:space="preserve">   D2211. zaciągniętych na prefinansowanie 
              programów i projektów zaciagnięte w związku z umową zawartą z podmiotem dysponujacym srodkami, o których mowa w art. 5 ust 3 ufp</t>
  </si>
  <si>
    <t>D23. pożyczki (udzielone)</t>
  </si>
  <si>
    <t>D24. lokaty w bankach</t>
  </si>
  <si>
    <t xml:space="preserve">      D251. wyemitowanych w związku z umową zawartą z podmiotem dysponujacym srodkami, o których mowa w art. 5 ust 3 ufp</t>
  </si>
  <si>
    <r>
      <t xml:space="preserve"> 6) zobowiązania związane z umową zawartą z podmiotem dysponujacym środkami o których mowa w art. 5 ust. 3 ufp </t>
    </r>
    <r>
      <rPr>
        <sz val="10"/>
        <rFont val="Times New Roman"/>
        <family val="1"/>
      </rPr>
      <t>(a+b+c)</t>
    </r>
    <r>
      <rPr>
        <b/>
        <sz val="10"/>
        <rFont val="Times New Roman"/>
        <family val="1"/>
      </rPr>
      <t xml:space="preserve">:    </t>
    </r>
  </si>
  <si>
    <r>
      <t>G. Wska</t>
    </r>
    <r>
      <rPr>
        <b/>
        <sz val="10"/>
        <color indexed="8"/>
        <rFont val="Times New Roman"/>
        <family val="1"/>
      </rPr>
      <t>źnik łącznego długu do dochodu 
     (poz.35 / poz.1) %</t>
    </r>
  </si>
  <si>
    <r>
      <t>G1. Wska</t>
    </r>
    <r>
      <rPr>
        <b/>
        <sz val="10"/>
        <color indexed="8"/>
        <rFont val="Times New Roman"/>
        <family val="1"/>
      </rPr>
      <t xml:space="preserve">źnik długu do dochodu </t>
    </r>
    <r>
      <rPr>
        <i/>
        <sz val="10"/>
        <color indexed="8"/>
        <rFont val="Times New Roman"/>
        <family val="1"/>
      </rPr>
      <t>(bez poz. 43)</t>
    </r>
    <r>
      <rPr>
        <b/>
        <sz val="10"/>
        <color indexed="8"/>
        <rFont val="Times New Roman"/>
        <family val="1"/>
      </rPr>
      <t xml:space="preserve">
     ((poz.35 (-) poz. 43) / poz.1) %</t>
    </r>
  </si>
  <si>
    <r>
      <t xml:space="preserve"> 1)  spłaty rat kredytów </t>
    </r>
    <r>
      <rPr>
        <sz val="10"/>
        <rFont val="Times New Roman"/>
        <family val="1"/>
      </rPr>
      <t xml:space="preserve">(art. 82 ust.1 pkt 2 i 3 ufp) </t>
    </r>
    <r>
      <rPr>
        <b/>
        <sz val="10"/>
        <rFont val="Times New Roman"/>
        <family val="1"/>
      </rPr>
      <t>z odsetkami,</t>
    </r>
  </si>
  <si>
    <r>
      <t xml:space="preserve"> 2)  spłaty rat pożyczek </t>
    </r>
    <r>
      <rPr>
        <sz val="10"/>
        <rFont val="Times New Roman"/>
        <family val="1"/>
      </rPr>
      <t>(art. 82 ust.1 pkt 2 i 3 ufp)</t>
    </r>
    <r>
      <rPr>
        <b/>
        <sz val="10"/>
        <rFont val="Times New Roman"/>
        <family val="1"/>
      </rPr>
      <t xml:space="preserve"> z odsetkami,</t>
    </r>
  </si>
  <si>
    <r>
      <t xml:space="preserve"> 4) wykup papierów wartościowych
     wyemitowanych przez j.s.t.,</t>
    </r>
    <r>
      <rPr>
        <sz val="10"/>
        <rFont val="Times New Roman"/>
        <family val="1"/>
      </rPr>
      <t>(art. 82 ust.1 pkt 2 i 3 ufp)</t>
    </r>
    <r>
      <rPr>
        <b/>
        <sz val="10"/>
        <rFont val="Times New Roman"/>
        <family val="1"/>
      </rPr>
      <t xml:space="preserve"> z należnymi odsetkami i dyskontem</t>
    </r>
  </si>
  <si>
    <r>
      <t xml:space="preserve">5) odsetki od kredytów i pozyczek oraz odsetki i dyskonto od papierów wrt. wyemitowanych przez jst </t>
    </r>
    <r>
      <rPr>
        <sz val="10"/>
        <rFont val="Times New Roman"/>
        <family val="1"/>
      </rPr>
      <t>(art. 82 ust 1 pkt 1 ufp)</t>
    </r>
  </si>
  <si>
    <r>
      <t xml:space="preserve"> 6) spłaty zobowiązań związanych z umową zawartą z podmiotem dysponujacym środkami, o których mowa w art. 5 ust. 3 ufp </t>
    </r>
    <r>
      <rPr>
        <sz val="10"/>
        <rFont val="Times New Roman"/>
        <family val="1"/>
      </rPr>
      <t>(a+b+c+d)</t>
    </r>
    <r>
      <rPr>
        <b/>
        <sz val="10"/>
        <rFont val="Times New Roman"/>
        <family val="1"/>
      </rPr>
      <t xml:space="preserve">:    </t>
    </r>
  </si>
  <si>
    <t>d) potencjalne spłaty poręczeń i gwarancji udzielonych samorządowym osobom prawnym realizujacym zadania jst</t>
  </si>
  <si>
    <t>I. Wskaźnik rocznej spłaty łącznego zadłużenia  
    do dochodu  (poz.46/ poz.1) %</t>
  </si>
  <si>
    <r>
      <t xml:space="preserve">I1. Wskaźnik rocznej spłaty zadłużenia do 
 dochodu </t>
    </r>
    <r>
      <rPr>
        <i/>
        <sz val="10"/>
        <rFont val="Times New Roman"/>
        <family val="1"/>
      </rPr>
      <t>(bez poz. 52)</t>
    </r>
    <r>
      <rPr>
        <b/>
        <sz val="10"/>
        <rFont val="Times New Roman"/>
        <family val="1"/>
      </rPr>
      <t xml:space="preserve"> ((poz.46 (-) poz. 52) / poz.1) %</t>
    </r>
  </si>
  <si>
    <t>Prognoza łącznej kwoty długu publicznego
 Gminy Widuchowa
na lata 2007-2016</t>
  </si>
  <si>
    <t>Dotacje rozwojowe</t>
  </si>
  <si>
    <t>Dotacje rozwojowe i środki na finansowanie Wspólnej Polityki Rolnej</t>
  </si>
  <si>
    <t>Dotacje przekazane gminie na zadania bieżące realizowane na podstawie porozumień (umów) między jednostkami samorządu terytorialnego w 2008 r.</t>
  </si>
  <si>
    <t>Gmina Gryfino</t>
  </si>
  <si>
    <t>Wdrażanie programu propagującego styl życia zmniejszający ryzyko chorób cywilizacyjnych poprzez prowadzenie profilaktyki i wczesnego wykrywania chorób cywilizacyjnych, a w szczególności w zakresie wad postawy i otyłości u dzieci i młodzieży na terenie gmin: Gryfino, Banie, Stare Czarnowo, Widuchowa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</si>
</sst>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???"/>
    <numFmt numFmtId="169" formatCode="?,??0.00"/>
    <numFmt numFmtId="170" formatCode="?????"/>
    <numFmt numFmtId="171" formatCode="0000"/>
    <numFmt numFmtId="172" formatCode="???,??0.00"/>
    <numFmt numFmtId="173" formatCode="??,??0.00"/>
    <numFmt numFmtId="174" formatCode="????"/>
    <numFmt numFmtId="175" formatCode="??0.00"/>
    <numFmt numFmtId="176" formatCode="?,???,??0.00"/>
    <numFmt numFmtId="177" formatCode="000"/>
    <numFmt numFmtId="178" formatCode="0000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Arial CE"/>
      <family val="0"/>
    </font>
    <font>
      <b/>
      <sz val="8"/>
      <name val="Arial CE"/>
      <family val="0"/>
    </font>
    <font>
      <b/>
      <sz val="10"/>
      <color indexed="10"/>
      <name val="Arial CE"/>
      <family val="0"/>
    </font>
    <font>
      <sz val="10"/>
      <color indexed="12"/>
      <name val="Arial CE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 CE"/>
      <family val="0"/>
    </font>
    <font>
      <sz val="10"/>
      <color indexed="8"/>
      <name val="Times New Roman"/>
      <family val="1"/>
    </font>
    <font>
      <sz val="10"/>
      <color indexed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0" fillId="0" borderId="0" xfId="19" applyFont="1" applyAlignment="1">
      <alignment horizontal="center"/>
      <protection/>
    </xf>
    <xf numFmtId="0" fontId="22" fillId="0" borderId="9" xfId="19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4" fillId="3" borderId="10" xfId="19" applyFont="1" applyFill="1" applyBorder="1" applyAlignment="1">
      <alignment horizontal="center" vertical="center"/>
      <protection/>
    </xf>
    <xf numFmtId="0" fontId="24" fillId="3" borderId="10" xfId="19" applyFont="1" applyFill="1" applyBorder="1" applyAlignment="1">
      <alignment horizontal="center"/>
      <protection/>
    </xf>
    <xf numFmtId="0" fontId="25" fillId="3" borderId="10" xfId="19" applyFont="1" applyFill="1" applyBorder="1" applyAlignment="1">
      <alignment horizontal="center" vertical="center"/>
      <protection/>
    </xf>
    <xf numFmtId="0" fontId="25" fillId="3" borderId="11" xfId="19" applyFont="1" applyFill="1" applyBorder="1" applyAlignment="1">
      <alignment horizontal="center" vertical="center"/>
      <protection/>
    </xf>
    <xf numFmtId="0" fontId="20" fillId="3" borderId="10" xfId="19" applyFont="1" applyFill="1" applyBorder="1" applyAlignment="1">
      <alignment horizontal="center" vertical="center"/>
      <protection/>
    </xf>
    <xf numFmtId="0" fontId="24" fillId="3" borderId="10" xfId="19" applyFont="1" applyFill="1" applyBorder="1" applyAlignment="1">
      <alignment vertical="center"/>
      <protection/>
    </xf>
    <xf numFmtId="0" fontId="20" fillId="3" borderId="12" xfId="19" applyFont="1" applyFill="1" applyBorder="1" applyAlignment="1">
      <alignment horizontal="center" vertical="center"/>
      <protection/>
    </xf>
    <xf numFmtId="0" fontId="20" fillId="3" borderId="13" xfId="19" applyFont="1" applyFill="1" applyBorder="1" applyAlignment="1">
      <alignment vertical="center"/>
      <protection/>
    </xf>
    <xf numFmtId="0" fontId="20" fillId="3" borderId="14" xfId="19" applyFont="1" applyFill="1" applyBorder="1" applyAlignment="1">
      <alignment horizontal="center" vertical="center"/>
      <protection/>
    </xf>
    <xf numFmtId="0" fontId="20" fillId="3" borderId="15" xfId="19" applyFont="1" applyFill="1" applyBorder="1" applyAlignment="1">
      <alignment vertical="center"/>
      <protection/>
    </xf>
    <xf numFmtId="0" fontId="24" fillId="3" borderId="16" xfId="19" applyFont="1" applyFill="1" applyBorder="1" applyAlignment="1">
      <alignment vertical="center" wrapText="1"/>
      <protection/>
    </xf>
    <xf numFmtId="0" fontId="24" fillId="3" borderId="17" xfId="19" applyFont="1" applyFill="1" applyBorder="1" applyAlignment="1">
      <alignment vertical="center" wrapText="1"/>
      <protection/>
    </xf>
    <xf numFmtId="0" fontId="20" fillId="3" borderId="15" xfId="19" applyFont="1" applyFill="1" applyBorder="1" applyAlignment="1">
      <alignment vertical="center" wrapText="1"/>
      <protection/>
    </xf>
    <xf numFmtId="0" fontId="20" fillId="3" borderId="6" xfId="19" applyFont="1" applyFill="1" applyBorder="1" applyAlignment="1">
      <alignment vertical="center" wrapText="1"/>
      <protection/>
    </xf>
    <xf numFmtId="0" fontId="24" fillId="3" borderId="10" xfId="19" applyFont="1" applyFill="1" applyBorder="1" applyAlignment="1">
      <alignment vertical="center" wrapText="1"/>
      <protection/>
    </xf>
    <xf numFmtId="0" fontId="20" fillId="3" borderId="18" xfId="19" applyFont="1" applyFill="1" applyBorder="1" applyAlignment="1">
      <alignment horizontal="center" vertical="center"/>
      <protection/>
    </xf>
    <xf numFmtId="0" fontId="24" fillId="3" borderId="15" xfId="19" applyFont="1" applyFill="1" applyBorder="1" applyAlignment="1">
      <alignment vertical="center" wrapText="1"/>
      <protection/>
    </xf>
    <xf numFmtId="0" fontId="24" fillId="3" borderId="1" xfId="19" applyFont="1" applyFill="1" applyBorder="1" applyAlignment="1">
      <alignment vertical="center"/>
      <protection/>
    </xf>
    <xf numFmtId="0" fontId="24" fillId="3" borderId="6" xfId="19" applyFont="1" applyFill="1" applyBorder="1" applyAlignment="1">
      <alignment vertical="center" wrapText="1"/>
      <protection/>
    </xf>
    <xf numFmtId="0" fontId="20" fillId="3" borderId="6" xfId="19" applyFont="1" applyFill="1" applyBorder="1" applyAlignment="1">
      <alignment vertical="center"/>
      <protection/>
    </xf>
    <xf numFmtId="10" fontId="24" fillId="0" borderId="10" xfId="19" applyNumberFormat="1" applyFont="1" applyFill="1" applyBorder="1" applyAlignment="1">
      <alignment horizontal="right" vertical="center"/>
      <protection/>
    </xf>
    <xf numFmtId="0" fontId="24" fillId="3" borderId="19" xfId="19" applyFont="1" applyFill="1" applyBorder="1" applyAlignment="1">
      <alignment vertical="center"/>
      <protection/>
    </xf>
    <xf numFmtId="0" fontId="24" fillId="3" borderId="19" xfId="19" applyFont="1" applyFill="1" applyBorder="1" applyAlignment="1">
      <alignment vertical="center" wrapText="1"/>
      <protection/>
    </xf>
    <xf numFmtId="0" fontId="24" fillId="3" borderId="20" xfId="19" applyFont="1" applyFill="1" applyBorder="1" applyAlignment="1">
      <alignment vertical="center" wrapText="1"/>
      <protection/>
    </xf>
    <xf numFmtId="0" fontId="20" fillId="3" borderId="19" xfId="19" applyFont="1" applyFill="1" applyBorder="1" applyAlignment="1">
      <alignment vertical="center" wrapText="1"/>
      <protection/>
    </xf>
    <xf numFmtId="0" fontId="20" fillId="3" borderId="20" xfId="19" applyFont="1" applyFill="1" applyBorder="1" applyAlignment="1">
      <alignment vertical="center" wrapText="1"/>
      <protection/>
    </xf>
    <xf numFmtId="10" fontId="20" fillId="0" borderId="10" xfId="19" applyNumberFormat="1" applyFont="1" applyFill="1" applyBorder="1" applyAlignment="1">
      <alignment horizontal="right" vertical="center"/>
      <protection/>
    </xf>
    <xf numFmtId="0" fontId="20" fillId="0" borderId="0" xfId="19" applyFont="1">
      <alignment/>
      <protection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4" fillId="2" borderId="22" xfId="0" applyNumberFormat="1" applyFont="1" applyFill="1" applyBorder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3" fontId="9" fillId="0" borderId="23" xfId="0" applyNumberFormat="1" applyFont="1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3" fontId="9" fillId="0" borderId="8" xfId="0" applyNumberFormat="1" applyFont="1" applyBorder="1" applyAlignment="1">
      <alignment vertical="top" wrapText="1"/>
    </xf>
    <xf numFmtId="3" fontId="9" fillId="0" borderId="25" xfId="0" applyNumberFormat="1" applyFont="1" applyBorder="1" applyAlignment="1">
      <alignment vertical="top" wrapText="1"/>
    </xf>
    <xf numFmtId="3" fontId="9" fillId="2" borderId="7" xfId="0" applyNumberFormat="1" applyFont="1" applyFill="1" applyBorder="1" applyAlignment="1">
      <alignment vertical="top" wrapText="1"/>
    </xf>
    <xf numFmtId="3" fontId="9" fillId="4" borderId="8" xfId="0" applyNumberFormat="1" applyFont="1" applyFill="1" applyBorder="1" applyAlignment="1">
      <alignment vertical="top" wrapText="1"/>
    </xf>
    <xf numFmtId="3" fontId="9" fillId="2" borderId="8" xfId="0" applyNumberFormat="1" applyFont="1" applyFill="1" applyBorder="1" applyAlignment="1">
      <alignment vertical="top" wrapText="1"/>
    </xf>
    <xf numFmtId="3" fontId="9" fillId="2" borderId="5" xfId="0" applyNumberFormat="1" applyFont="1" applyFill="1" applyBorder="1" applyAlignment="1">
      <alignment vertical="top" wrapText="1"/>
    </xf>
    <xf numFmtId="3" fontId="9" fillId="4" borderId="26" xfId="0" applyNumberFormat="1" applyFont="1" applyFill="1" applyBorder="1" applyAlignment="1">
      <alignment vertical="top" wrapText="1"/>
    </xf>
    <xf numFmtId="3" fontId="9" fillId="0" borderId="27" xfId="0" applyNumberFormat="1" applyFont="1" applyBorder="1" applyAlignment="1">
      <alignment vertical="top" wrapText="1"/>
    </xf>
    <xf numFmtId="3" fontId="9" fillId="0" borderId="28" xfId="0" applyNumberFormat="1" applyFont="1" applyBorder="1" applyAlignment="1">
      <alignment vertical="top" wrapText="1"/>
    </xf>
    <xf numFmtId="3" fontId="9" fillId="0" borderId="29" xfId="0" applyNumberFormat="1" applyFont="1" applyBorder="1" applyAlignment="1">
      <alignment vertical="top" wrapText="1"/>
    </xf>
    <xf numFmtId="3" fontId="4" fillId="5" borderId="22" xfId="0" applyNumberFormat="1" applyFont="1" applyFill="1" applyBorder="1" applyAlignment="1">
      <alignment vertical="center"/>
    </xf>
    <xf numFmtId="0" fontId="30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6" xfId="0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3" fontId="33" fillId="2" borderId="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3" fillId="0" borderId="30" xfId="15" applyNumberFormat="1" applyFont="1" applyFill="1" applyBorder="1" applyAlignment="1">
      <alignment horizontal="left" vertical="top"/>
    </xf>
    <xf numFmtId="43" fontId="0" fillId="0" borderId="31" xfId="15" applyFont="1" applyFill="1" applyBorder="1" applyAlignment="1">
      <alignment/>
    </xf>
    <xf numFmtId="43" fontId="33" fillId="0" borderId="32" xfId="15" applyFont="1" applyFill="1" applyBorder="1" applyAlignment="1">
      <alignment horizontal="left" vertical="top"/>
    </xf>
    <xf numFmtId="3" fontId="33" fillId="0" borderId="30" xfId="15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43" fontId="0" fillId="0" borderId="33" xfId="15" applyFont="1" applyFill="1" applyBorder="1" applyAlignment="1">
      <alignment/>
    </xf>
    <xf numFmtId="49" fontId="9" fillId="0" borderId="34" xfId="15" applyNumberFormat="1" applyFont="1" applyFill="1" applyBorder="1" applyAlignment="1">
      <alignment horizontal="left" vertical="top"/>
    </xf>
    <xf numFmtId="43" fontId="0" fillId="0" borderId="34" xfId="15" applyFont="1" applyFill="1" applyBorder="1" applyAlignment="1">
      <alignment/>
    </xf>
    <xf numFmtId="43" fontId="9" fillId="0" borderId="22" xfId="15" applyFont="1" applyFill="1" applyBorder="1" applyAlignment="1">
      <alignment horizontal="left" vertical="top"/>
    </xf>
    <xf numFmtId="3" fontId="9" fillId="0" borderId="34" xfId="15" applyNumberFormat="1" applyFont="1" applyFill="1" applyBorder="1" applyAlignment="1">
      <alignment horizontal="right" vertical="top"/>
    </xf>
    <xf numFmtId="171" fontId="9" fillId="0" borderId="34" xfId="15" applyNumberFormat="1" applyFont="1" applyFill="1" applyBorder="1" applyAlignment="1">
      <alignment horizontal="left" vertical="top"/>
    </xf>
    <xf numFmtId="43" fontId="9" fillId="0" borderId="35" xfId="15" applyFont="1" applyFill="1" applyBorder="1" applyAlignment="1">
      <alignment horizontal="left" vertical="top" wrapText="1"/>
    </xf>
    <xf numFmtId="168" fontId="33" fillId="0" borderId="30" xfId="15" applyNumberFormat="1" applyFont="1" applyFill="1" applyBorder="1" applyAlignment="1">
      <alignment horizontal="left" vertical="top"/>
    </xf>
    <xf numFmtId="43" fontId="33" fillId="0" borderId="36" xfId="15" applyFont="1" applyFill="1" applyBorder="1" applyAlignment="1">
      <alignment horizontal="left" vertical="top"/>
    </xf>
    <xf numFmtId="170" fontId="9" fillId="0" borderId="34" xfId="15" applyNumberFormat="1" applyFont="1" applyFill="1" applyBorder="1" applyAlignment="1">
      <alignment horizontal="left" vertical="top"/>
    </xf>
    <xf numFmtId="43" fontId="9" fillId="0" borderId="35" xfId="15" applyFont="1" applyFill="1" applyBorder="1" applyAlignment="1">
      <alignment horizontal="left" vertical="top"/>
    </xf>
    <xf numFmtId="43" fontId="0" fillId="0" borderId="37" xfId="15" applyFont="1" applyFill="1" applyBorder="1" applyAlignment="1">
      <alignment/>
    </xf>
    <xf numFmtId="171" fontId="9" fillId="0" borderId="38" xfId="15" applyNumberFormat="1" applyFont="1" applyFill="1" applyBorder="1" applyAlignment="1">
      <alignment horizontal="left" vertical="top"/>
    </xf>
    <xf numFmtId="43" fontId="9" fillId="0" borderId="39" xfId="15" applyFont="1" applyFill="1" applyBorder="1" applyAlignment="1">
      <alignment horizontal="left" vertical="top" wrapText="1"/>
    </xf>
    <xf numFmtId="3" fontId="9" fillId="0" borderId="38" xfId="15" applyNumberFormat="1" applyFont="1" applyFill="1" applyBorder="1" applyAlignment="1">
      <alignment horizontal="right" vertical="top"/>
    </xf>
    <xf numFmtId="168" fontId="33" fillId="0" borderId="31" xfId="15" applyNumberFormat="1" applyFont="1" applyFill="1" applyBorder="1" applyAlignment="1">
      <alignment horizontal="left" vertical="top"/>
    </xf>
    <xf numFmtId="3" fontId="33" fillId="0" borderId="31" xfId="15" applyNumberFormat="1" applyFont="1" applyFill="1" applyBorder="1" applyAlignment="1">
      <alignment horizontal="right" vertical="top"/>
    </xf>
    <xf numFmtId="43" fontId="0" fillId="0" borderId="33" xfId="15" applyFont="1" applyFill="1" applyBorder="1" applyAlignment="1">
      <alignment/>
    </xf>
    <xf numFmtId="171" fontId="9" fillId="0" borderId="31" xfId="15" applyNumberFormat="1" applyFont="1" applyFill="1" applyBorder="1" applyAlignment="1">
      <alignment horizontal="left" vertical="top"/>
    </xf>
    <xf numFmtId="43" fontId="9" fillId="0" borderId="36" xfId="15" applyFont="1" applyFill="1" applyBorder="1" applyAlignment="1">
      <alignment horizontal="left" vertical="top"/>
    </xf>
    <xf numFmtId="3" fontId="9" fillId="0" borderId="31" xfId="15" applyNumberFormat="1" applyFont="1" applyFill="1" applyBorder="1" applyAlignment="1">
      <alignment horizontal="right" vertical="top"/>
    </xf>
    <xf numFmtId="43" fontId="0" fillId="0" borderId="33" xfId="15" applyFont="1" applyFill="1" applyBorder="1" applyAlignment="1">
      <alignment/>
    </xf>
    <xf numFmtId="43" fontId="0" fillId="0" borderId="40" xfId="15" applyFont="1" applyFill="1" applyBorder="1" applyAlignment="1">
      <alignment/>
    </xf>
    <xf numFmtId="43" fontId="9" fillId="0" borderId="41" xfId="15" applyFont="1" applyFill="1" applyBorder="1" applyAlignment="1">
      <alignment horizontal="left" vertical="top"/>
    </xf>
    <xf numFmtId="3" fontId="0" fillId="0" borderId="40" xfId="15" applyNumberFormat="1" applyFont="1" applyFill="1" applyBorder="1" applyAlignment="1">
      <alignment/>
    </xf>
    <xf numFmtId="171" fontId="9" fillId="0" borderId="31" xfId="15" applyNumberFormat="1" applyFont="1" applyFill="1" applyBorder="1" applyAlignment="1">
      <alignment horizontal="left" vertical="top"/>
    </xf>
    <xf numFmtId="43" fontId="9" fillId="0" borderId="36" xfId="15" applyFont="1" applyFill="1" applyBorder="1" applyAlignment="1">
      <alignment horizontal="left" vertical="top"/>
    </xf>
    <xf numFmtId="3" fontId="9" fillId="0" borderId="31" xfId="15" applyNumberFormat="1" applyFont="1" applyFill="1" applyBorder="1" applyAlignment="1">
      <alignment horizontal="right" vertical="top"/>
    </xf>
    <xf numFmtId="43" fontId="0" fillId="0" borderId="42" xfId="15" applyFont="1" applyFill="1" applyBorder="1" applyAlignment="1">
      <alignment/>
    </xf>
    <xf numFmtId="43" fontId="9" fillId="0" borderId="0" xfId="15" applyFont="1" applyFill="1" applyBorder="1" applyAlignment="1">
      <alignment horizontal="left" vertical="top"/>
    </xf>
    <xf numFmtId="3" fontId="0" fillId="0" borderId="42" xfId="15" applyNumberFormat="1" applyFont="1" applyFill="1" applyBorder="1" applyAlignment="1">
      <alignment/>
    </xf>
    <xf numFmtId="0" fontId="0" fillId="0" borderId="0" xfId="0" applyFont="1" applyAlignment="1">
      <alignment/>
    </xf>
    <xf numFmtId="43" fontId="0" fillId="0" borderId="8" xfId="15" applyFont="1" applyFill="1" applyBorder="1" applyAlignment="1">
      <alignment/>
    </xf>
    <xf numFmtId="43" fontId="9" fillId="0" borderId="0" xfId="15" applyFont="1" applyFill="1" applyBorder="1" applyAlignment="1">
      <alignment horizontal="left" vertical="top"/>
    </xf>
    <xf numFmtId="3" fontId="0" fillId="0" borderId="8" xfId="15" applyNumberFormat="1" applyFont="1" applyFill="1" applyBorder="1" applyAlignment="1">
      <alignment/>
    </xf>
    <xf numFmtId="43" fontId="0" fillId="0" borderId="26" xfId="15" applyFont="1" applyFill="1" applyBorder="1" applyAlignment="1">
      <alignment/>
    </xf>
    <xf numFmtId="43" fontId="9" fillId="0" borderId="43" xfId="15" applyFont="1" applyFill="1" applyBorder="1" applyAlignment="1">
      <alignment horizontal="left" vertical="top"/>
    </xf>
    <xf numFmtId="3" fontId="0" fillId="0" borderId="26" xfId="15" applyNumberFormat="1" applyFont="1" applyFill="1" applyBorder="1" applyAlignment="1">
      <alignment/>
    </xf>
    <xf numFmtId="3" fontId="20" fillId="0" borderId="26" xfId="15" applyNumberFormat="1" applyFont="1" applyFill="1" applyBorder="1" applyAlignment="1">
      <alignment/>
    </xf>
    <xf numFmtId="0" fontId="0" fillId="0" borderId="0" xfId="0" applyFont="1" applyAlignment="1">
      <alignment/>
    </xf>
    <xf numFmtId="43" fontId="0" fillId="0" borderId="33" xfId="15" applyFont="1" applyFill="1" applyBorder="1" applyAlignment="1">
      <alignment/>
    </xf>
    <xf numFmtId="43" fontId="0" fillId="0" borderId="37" xfId="15" applyFont="1" applyFill="1" applyBorder="1" applyAlignment="1">
      <alignment/>
    </xf>
    <xf numFmtId="171" fontId="9" fillId="0" borderId="38" xfId="15" applyNumberFormat="1" applyFont="1" applyFill="1" applyBorder="1" applyAlignment="1">
      <alignment horizontal="left" vertical="top"/>
    </xf>
    <xf numFmtId="43" fontId="9" fillId="0" borderId="39" xfId="15" applyFont="1" applyFill="1" applyBorder="1" applyAlignment="1">
      <alignment horizontal="left" vertical="top"/>
    </xf>
    <xf numFmtId="3" fontId="9" fillId="0" borderId="38" xfId="15" applyNumberFormat="1" applyFont="1" applyFill="1" applyBorder="1" applyAlignment="1">
      <alignment horizontal="right" vertical="top"/>
    </xf>
    <xf numFmtId="43" fontId="0" fillId="0" borderId="31" xfId="15" applyFont="1" applyFill="1" applyBorder="1" applyAlignment="1">
      <alignment/>
    </xf>
    <xf numFmtId="170" fontId="9" fillId="0" borderId="34" xfId="15" applyNumberFormat="1" applyFont="1" applyFill="1" applyBorder="1" applyAlignment="1">
      <alignment horizontal="left" vertical="top"/>
    </xf>
    <xf numFmtId="43" fontId="0" fillId="0" borderId="34" xfId="15" applyFont="1" applyFill="1" applyBorder="1" applyAlignment="1">
      <alignment/>
    </xf>
    <xf numFmtId="43" fontId="9" fillId="0" borderId="35" xfId="15" applyFont="1" applyFill="1" applyBorder="1" applyAlignment="1">
      <alignment horizontal="left" vertical="top"/>
    </xf>
    <xf numFmtId="3" fontId="9" fillId="0" borderId="34" xfId="15" applyNumberFormat="1" applyFont="1" applyFill="1" applyBorder="1" applyAlignment="1">
      <alignment horizontal="right" vertical="top"/>
    </xf>
    <xf numFmtId="174" fontId="9" fillId="0" borderId="31" xfId="15" applyNumberFormat="1" applyFont="1" applyFill="1" applyBorder="1" applyAlignment="1">
      <alignment horizontal="left" vertical="top"/>
    </xf>
    <xf numFmtId="43" fontId="9" fillId="0" borderId="0" xfId="15" applyFont="1" applyFill="1" applyBorder="1" applyAlignment="1">
      <alignment horizontal="left" vertical="top"/>
    </xf>
    <xf numFmtId="3" fontId="0" fillId="0" borderId="42" xfId="15" applyNumberFormat="1" applyFont="1" applyFill="1" applyBorder="1" applyAlignment="1">
      <alignment/>
    </xf>
    <xf numFmtId="43" fontId="0" fillId="0" borderId="26" xfId="15" applyFont="1" applyFill="1" applyBorder="1" applyAlignment="1">
      <alignment/>
    </xf>
    <xf numFmtId="43" fontId="9" fillId="0" borderId="43" xfId="15" applyFont="1" applyFill="1" applyBorder="1" applyAlignment="1">
      <alignment horizontal="left" vertical="top"/>
    </xf>
    <xf numFmtId="3" fontId="0" fillId="0" borderId="26" xfId="15" applyNumberFormat="1" applyFont="1" applyFill="1" applyBorder="1" applyAlignment="1">
      <alignment/>
    </xf>
    <xf numFmtId="174" fontId="9" fillId="0" borderId="38" xfId="15" applyNumberFormat="1" applyFont="1" applyFill="1" applyBorder="1" applyAlignment="1">
      <alignment horizontal="left" vertical="top"/>
    </xf>
    <xf numFmtId="43" fontId="0" fillId="0" borderId="8" xfId="15" applyFont="1" applyFill="1" applyBorder="1" applyAlignment="1">
      <alignment/>
    </xf>
    <xf numFmtId="43" fontId="9" fillId="0" borderId="0" xfId="15" applyFont="1" applyFill="1" applyBorder="1" applyAlignment="1">
      <alignment horizontal="left" vertical="top"/>
    </xf>
    <xf numFmtId="3" fontId="0" fillId="0" borderId="8" xfId="15" applyNumberFormat="1" applyFont="1" applyFill="1" applyBorder="1" applyAlignment="1">
      <alignment/>
    </xf>
    <xf numFmtId="171" fontId="9" fillId="0" borderId="34" xfId="15" applyNumberFormat="1" applyFont="1" applyFill="1" applyBorder="1" applyAlignment="1">
      <alignment horizontal="left" vertical="top"/>
    </xf>
    <xf numFmtId="43" fontId="0" fillId="0" borderId="37" xfId="15" applyFont="1" applyFill="1" applyBorder="1" applyAlignment="1">
      <alignment/>
    </xf>
    <xf numFmtId="43" fontId="9" fillId="0" borderId="0" xfId="15" applyFont="1" applyFill="1" applyBorder="1" applyAlignment="1">
      <alignment horizontal="left" vertical="top"/>
    </xf>
    <xf numFmtId="3" fontId="0" fillId="0" borderId="37" xfId="15" applyNumberFormat="1" applyFont="1" applyFill="1" applyBorder="1" applyAlignment="1">
      <alignment/>
    </xf>
    <xf numFmtId="43" fontId="0" fillId="0" borderId="40" xfId="15" applyFont="1" applyFill="1" applyBorder="1" applyAlignment="1">
      <alignment/>
    </xf>
    <xf numFmtId="43" fontId="33" fillId="0" borderId="41" xfId="15" applyFont="1" applyFill="1" applyBorder="1" applyAlignment="1">
      <alignment horizontal="left" vertical="top"/>
    </xf>
    <xf numFmtId="3" fontId="0" fillId="0" borderId="40" xfId="15" applyNumberFormat="1" applyFont="1" applyFill="1" applyBorder="1" applyAlignment="1">
      <alignment/>
    </xf>
    <xf numFmtId="170" fontId="9" fillId="0" borderId="31" xfId="15" applyNumberFormat="1" applyFont="1" applyFill="1" applyBorder="1" applyAlignment="1">
      <alignment horizontal="left" vertical="top"/>
    </xf>
    <xf numFmtId="43" fontId="9" fillId="0" borderId="41" xfId="15" applyFont="1" applyFill="1" applyBorder="1" applyAlignment="1">
      <alignment horizontal="left" vertical="top"/>
    </xf>
    <xf numFmtId="174" fontId="9" fillId="0" borderId="31" xfId="15" applyNumberFormat="1" applyFont="1" applyFill="1" applyBorder="1" applyAlignment="1">
      <alignment horizontal="left" vertical="top"/>
    </xf>
    <xf numFmtId="43" fontId="0" fillId="0" borderId="42" xfId="15" applyFont="1" applyFill="1" applyBorder="1" applyAlignment="1">
      <alignment/>
    </xf>
    <xf numFmtId="3" fontId="0" fillId="0" borderId="42" xfId="15" applyNumberFormat="1" applyFont="1" applyFill="1" applyBorder="1" applyAlignment="1">
      <alignment/>
    </xf>
    <xf numFmtId="43" fontId="9" fillId="0" borderId="0" xfId="15" applyFont="1" applyFill="1" applyBorder="1" applyAlignment="1">
      <alignment horizontal="left" vertical="top"/>
    </xf>
    <xf numFmtId="3" fontId="0" fillId="0" borderId="37" xfId="15" applyNumberFormat="1" applyFont="1" applyFill="1" applyBorder="1" applyAlignment="1">
      <alignment/>
    </xf>
    <xf numFmtId="43" fontId="0" fillId="0" borderId="42" xfId="15" applyFont="1" applyFill="1" applyBorder="1" applyAlignment="1">
      <alignment/>
    </xf>
    <xf numFmtId="43" fontId="33" fillId="0" borderId="0" xfId="15" applyFont="1" applyFill="1" applyBorder="1" applyAlignment="1">
      <alignment horizontal="left" vertical="top"/>
    </xf>
    <xf numFmtId="43" fontId="33" fillId="0" borderId="43" xfId="15" applyFont="1" applyFill="1" applyBorder="1" applyAlignment="1">
      <alignment horizontal="left" vertical="top"/>
    </xf>
    <xf numFmtId="170" fontId="9" fillId="0" borderId="26" xfId="15" applyNumberFormat="1" applyFont="1" applyFill="1" applyBorder="1" applyAlignment="1">
      <alignment horizontal="left" vertical="top"/>
    </xf>
    <xf numFmtId="3" fontId="9" fillId="0" borderId="26" xfId="15" applyNumberFormat="1" applyFont="1" applyFill="1" applyBorder="1" applyAlignment="1">
      <alignment horizontal="right" vertical="top"/>
    </xf>
    <xf numFmtId="170" fontId="9" fillId="0" borderId="31" xfId="15" applyNumberFormat="1" applyFont="1" applyFill="1" applyBorder="1" applyAlignment="1">
      <alignment horizontal="left" vertical="top"/>
    </xf>
    <xf numFmtId="43" fontId="0" fillId="0" borderId="31" xfId="15" applyFont="1" applyFill="1" applyBorder="1" applyAlignment="1">
      <alignment/>
    </xf>
    <xf numFmtId="43" fontId="0" fillId="0" borderId="5" xfId="15" applyFont="1" applyFill="1" applyBorder="1" applyAlignment="1">
      <alignment/>
    </xf>
    <xf numFmtId="43" fontId="9" fillId="0" borderId="44" xfId="15" applyFont="1" applyFill="1" applyBorder="1" applyAlignment="1">
      <alignment horizontal="left" vertical="top"/>
    </xf>
    <xf numFmtId="3" fontId="0" fillId="0" borderId="5" xfId="15" applyNumberFormat="1" applyFont="1" applyFill="1" applyBorder="1" applyAlignment="1">
      <alignment/>
    </xf>
    <xf numFmtId="171" fontId="9" fillId="0" borderId="26" xfId="15" applyNumberFormat="1" applyFont="1" applyFill="1" applyBorder="1" applyAlignment="1">
      <alignment horizontal="left" vertical="top"/>
    </xf>
    <xf numFmtId="43" fontId="9" fillId="0" borderId="0" xfId="15" applyFont="1" applyFill="1" applyBorder="1" applyAlignment="1">
      <alignment horizontal="left" vertical="top"/>
    </xf>
    <xf numFmtId="3" fontId="0" fillId="0" borderId="33" xfId="15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8" fontId="33" fillId="0" borderId="34" xfId="15" applyNumberFormat="1" applyFont="1" applyFill="1" applyBorder="1" applyAlignment="1">
      <alignment horizontal="left" vertical="top"/>
    </xf>
    <xf numFmtId="43" fontId="33" fillId="0" borderId="35" xfId="15" applyFont="1" applyFill="1" applyBorder="1" applyAlignment="1">
      <alignment horizontal="left" vertical="top"/>
    </xf>
    <xf numFmtId="3" fontId="33" fillId="0" borderId="34" xfId="15" applyNumberFormat="1" applyFont="1" applyFill="1" applyBorder="1" applyAlignment="1">
      <alignment horizontal="right" vertical="top"/>
    </xf>
    <xf numFmtId="174" fontId="9" fillId="0" borderId="34" xfId="15" applyNumberFormat="1" applyFont="1" applyFill="1" applyBorder="1" applyAlignment="1">
      <alignment horizontal="left" vertical="top"/>
    </xf>
    <xf numFmtId="43" fontId="0" fillId="0" borderId="34" xfId="15" applyFont="1" applyFill="1" applyBorder="1" applyAlignment="1">
      <alignment/>
    </xf>
    <xf numFmtId="174" fontId="9" fillId="0" borderId="37" xfId="15" applyNumberFormat="1" applyFont="1" applyFill="1" applyBorder="1" applyAlignment="1">
      <alignment horizontal="left" vertical="top"/>
    </xf>
    <xf numFmtId="3" fontId="9" fillId="0" borderId="37" xfId="15" applyNumberFormat="1" applyFont="1" applyFill="1" applyBorder="1" applyAlignment="1">
      <alignment horizontal="right" vertical="top"/>
    </xf>
    <xf numFmtId="49" fontId="9" fillId="0" borderId="31" xfId="15" applyNumberFormat="1" applyFont="1" applyFill="1" applyBorder="1" applyAlignment="1">
      <alignment horizontal="left" vertical="top"/>
    </xf>
    <xf numFmtId="43" fontId="33" fillId="0" borderId="45" xfId="15" applyFont="1" applyFill="1" applyBorder="1" applyAlignment="1">
      <alignment horizontal="left" vertical="top"/>
    </xf>
    <xf numFmtId="43" fontId="9" fillId="0" borderId="27" xfId="15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43" fontId="33" fillId="0" borderId="0" xfId="15" applyFont="1" applyFill="1" applyBorder="1" applyAlignment="1">
      <alignment horizontal="left" vertical="top"/>
    </xf>
    <xf numFmtId="0" fontId="38" fillId="0" borderId="0" xfId="0" applyFont="1" applyAlignment="1">
      <alignment/>
    </xf>
    <xf numFmtId="0" fontId="20" fillId="0" borderId="46" xfId="0" applyFont="1" applyFill="1" applyBorder="1" applyAlignment="1">
      <alignment vertical="top" wrapText="1"/>
    </xf>
    <xf numFmtId="0" fontId="20" fillId="0" borderId="47" xfId="0" applyFont="1" applyFill="1" applyBorder="1" applyAlignment="1">
      <alignment vertical="top" wrapText="1"/>
    </xf>
    <xf numFmtId="0" fontId="20" fillId="0" borderId="48" xfId="0" applyFont="1" applyFill="1" applyBorder="1" applyAlignment="1">
      <alignment vertical="top" wrapText="1"/>
    </xf>
    <xf numFmtId="0" fontId="39" fillId="0" borderId="49" xfId="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50" xfId="0" applyFont="1" applyFill="1" applyBorder="1" applyAlignment="1">
      <alignment horizontal="center" vertical="top" wrapText="1"/>
    </xf>
    <xf numFmtId="0" fontId="39" fillId="0" borderId="50" xfId="0" applyFont="1" applyFill="1" applyBorder="1" applyAlignment="1">
      <alignment vertical="top" wrapText="1"/>
    </xf>
    <xf numFmtId="0" fontId="39" fillId="0" borderId="50" xfId="0" applyFont="1" applyFill="1" applyBorder="1" applyAlignment="1">
      <alignment horizontal="left" vertical="top" wrapText="1" indent="3"/>
    </xf>
    <xf numFmtId="0" fontId="20" fillId="0" borderId="49" xfId="0" applyFont="1" applyFill="1" applyBorder="1" applyAlignment="1">
      <alignment vertical="top" wrapText="1"/>
    </xf>
    <xf numFmtId="0" fontId="39" fillId="0" borderId="47" xfId="0" applyFont="1" applyFill="1" applyBorder="1" applyAlignment="1">
      <alignment vertical="top" wrapText="1"/>
    </xf>
    <xf numFmtId="0" fontId="20" fillId="0" borderId="51" xfId="0" applyFont="1" applyFill="1" applyBorder="1" applyAlignment="1">
      <alignment/>
    </xf>
    <xf numFmtId="0" fontId="39" fillId="0" borderId="48" xfId="0" applyFont="1" applyFill="1" applyBorder="1" applyAlignment="1">
      <alignment vertical="top" wrapText="1"/>
    </xf>
    <xf numFmtId="0" fontId="39" fillId="0" borderId="46" xfId="0" applyFont="1" applyFill="1" applyBorder="1" applyAlignment="1">
      <alignment vertical="top" wrapText="1"/>
    </xf>
    <xf numFmtId="0" fontId="20" fillId="0" borderId="47" xfId="0" applyFont="1" applyFill="1" applyBorder="1" applyAlignment="1">
      <alignment/>
    </xf>
    <xf numFmtId="0" fontId="20" fillId="0" borderId="52" xfId="0" applyFont="1" applyFill="1" applyBorder="1" applyAlignment="1">
      <alignment vertical="top" wrapText="1"/>
    </xf>
    <xf numFmtId="0" fontId="39" fillId="0" borderId="52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39" fillId="0" borderId="49" xfId="18" applyFont="1" applyFill="1" applyBorder="1" applyAlignment="1">
      <alignment vertical="top" wrapText="1"/>
      <protection/>
    </xf>
    <xf numFmtId="0" fontId="20" fillId="0" borderId="0" xfId="18" applyFont="1" applyFill="1">
      <alignment/>
      <protection/>
    </xf>
    <xf numFmtId="0" fontId="39" fillId="0" borderId="10" xfId="18" applyFont="1" applyFill="1" applyBorder="1" applyAlignment="1">
      <alignment horizontal="center" vertical="top" wrapText="1"/>
      <protection/>
    </xf>
    <xf numFmtId="0" fontId="39" fillId="0" borderId="50" xfId="18" applyFont="1" applyFill="1" applyBorder="1" applyAlignment="1">
      <alignment horizontal="center" vertical="top" wrapText="1"/>
      <protection/>
    </xf>
    <xf numFmtId="0" fontId="39" fillId="0" borderId="50" xfId="18" applyFont="1" applyFill="1" applyBorder="1" applyAlignment="1">
      <alignment horizontal="left" vertical="top" wrapText="1" indent="3"/>
      <protection/>
    </xf>
    <xf numFmtId="0" fontId="20" fillId="0" borderId="49" xfId="18" applyFont="1" applyFill="1" applyBorder="1" applyAlignment="1">
      <alignment vertical="top" wrapText="1"/>
      <protection/>
    </xf>
    <xf numFmtId="0" fontId="39" fillId="0" borderId="47" xfId="18" applyFont="1" applyFill="1" applyBorder="1" applyAlignment="1">
      <alignment vertical="top" wrapText="1"/>
      <protection/>
    </xf>
    <xf numFmtId="0" fontId="20" fillId="0" borderId="51" xfId="18" applyFont="1" applyFill="1" applyBorder="1">
      <alignment/>
      <protection/>
    </xf>
    <xf numFmtId="0" fontId="20" fillId="0" borderId="47" xfId="18" applyFont="1" applyFill="1" applyBorder="1" applyAlignment="1">
      <alignment vertical="top" wrapText="1"/>
      <protection/>
    </xf>
    <xf numFmtId="0" fontId="39" fillId="0" borderId="52" xfId="18" applyFont="1" applyFill="1" applyBorder="1" applyAlignment="1">
      <alignment vertical="top" wrapText="1"/>
      <protection/>
    </xf>
    <xf numFmtId="0" fontId="39" fillId="0" borderId="48" xfId="18" applyFont="1" applyFill="1" applyBorder="1" applyAlignment="1">
      <alignment vertical="top" wrapText="1"/>
      <protection/>
    </xf>
    <xf numFmtId="0" fontId="20" fillId="0" borderId="48" xfId="18" applyFont="1" applyFill="1" applyBorder="1" applyAlignment="1">
      <alignment vertical="top" wrapText="1"/>
      <protection/>
    </xf>
    <xf numFmtId="0" fontId="39" fillId="0" borderId="46" xfId="18" applyFont="1" applyFill="1" applyBorder="1" applyAlignment="1">
      <alignment vertical="top" wrapText="1"/>
      <protection/>
    </xf>
    <xf numFmtId="0" fontId="20" fillId="0" borderId="47" xfId="18" applyFont="1" applyFill="1" applyBorder="1">
      <alignment/>
      <protection/>
    </xf>
    <xf numFmtId="0" fontId="20" fillId="0" borderId="52" xfId="18" applyFont="1" applyFill="1" applyBorder="1" applyAlignment="1">
      <alignment vertical="top" wrapText="1"/>
      <protection/>
    </xf>
    <xf numFmtId="0" fontId="20" fillId="0" borderId="0" xfId="18" applyFont="1">
      <alignment/>
      <protection/>
    </xf>
    <xf numFmtId="0" fontId="20" fillId="3" borderId="53" xfId="19" applyFont="1" applyFill="1" applyBorder="1" applyAlignment="1">
      <alignment horizontal="center" vertical="center"/>
      <protection/>
    </xf>
    <xf numFmtId="0" fontId="20" fillId="3" borderId="54" xfId="19" applyFont="1" applyFill="1" applyBorder="1" applyAlignment="1">
      <alignment horizontal="center" vertical="center"/>
      <protection/>
    </xf>
    <xf numFmtId="0" fontId="20" fillId="3" borderId="53" xfId="19" applyFont="1" applyFill="1" applyBorder="1" applyAlignment="1">
      <alignment vertical="center"/>
      <protection/>
    </xf>
    <xf numFmtId="0" fontId="20" fillId="3" borderId="54" xfId="19" applyFont="1" applyFill="1" applyBorder="1" applyAlignment="1">
      <alignment vertical="center"/>
      <protection/>
    </xf>
    <xf numFmtId="43" fontId="9" fillId="0" borderId="36" xfId="15" applyFont="1" applyFill="1" applyBorder="1" applyAlignment="1">
      <alignment horizontal="left" vertical="top" wrapText="1"/>
    </xf>
    <xf numFmtId="0" fontId="20" fillId="3" borderId="55" xfId="19" applyFont="1" applyFill="1" applyBorder="1" applyAlignment="1">
      <alignment horizontal="center" vertical="center"/>
      <protection/>
    </xf>
    <xf numFmtId="2" fontId="20" fillId="3" borderId="56" xfId="19" applyNumberFormat="1" applyFont="1" applyFill="1" applyBorder="1" applyAlignment="1">
      <alignment vertical="center" wrapText="1"/>
      <protection/>
    </xf>
    <xf numFmtId="2" fontId="20" fillId="3" borderId="57" xfId="19" applyNumberFormat="1" applyFont="1" applyFill="1" applyBorder="1" applyAlignment="1">
      <alignment vertical="center" wrapText="1"/>
      <protection/>
    </xf>
    <xf numFmtId="2" fontId="20" fillId="0" borderId="0" xfId="0" applyNumberFormat="1" applyFont="1" applyAlignment="1">
      <alignment/>
    </xf>
    <xf numFmtId="177" fontId="33" fillId="2" borderId="58" xfId="15" applyNumberFormat="1" applyFont="1" applyFill="1" applyBorder="1" applyAlignment="1">
      <alignment horizontal="left" vertical="top"/>
    </xf>
    <xf numFmtId="43" fontId="0" fillId="2" borderId="59" xfId="15" applyFont="1" applyFill="1" applyBorder="1" applyAlignment="1">
      <alignment/>
    </xf>
    <xf numFmtId="43" fontId="0" fillId="2" borderId="60" xfId="15" applyFont="1" applyFill="1" applyBorder="1" applyAlignment="1">
      <alignment/>
    </xf>
    <xf numFmtId="43" fontId="33" fillId="2" borderId="32" xfId="15" applyFont="1" applyFill="1" applyBorder="1" applyAlignment="1">
      <alignment horizontal="left" vertical="top"/>
    </xf>
    <xf numFmtId="3" fontId="33" fillId="2" borderId="32" xfId="15" applyNumberFormat="1" applyFont="1" applyFill="1" applyBorder="1" applyAlignment="1">
      <alignment horizontal="right" vertical="top"/>
    </xf>
    <xf numFmtId="3" fontId="33" fillId="2" borderId="32" xfId="15" applyNumberFormat="1" applyFont="1" applyFill="1" applyBorder="1" applyAlignment="1">
      <alignment horizontal="right" vertical="top"/>
    </xf>
    <xf numFmtId="43" fontId="0" fillId="0" borderId="61" xfId="15" applyFont="1" applyFill="1" applyBorder="1" applyAlignment="1">
      <alignment/>
    </xf>
    <xf numFmtId="178" fontId="9" fillId="4" borderId="62" xfId="15" applyNumberFormat="1" applyFont="1" applyFill="1" applyBorder="1" applyAlignment="1">
      <alignment horizontal="left" vertical="top"/>
    </xf>
    <xf numFmtId="43" fontId="0" fillId="4" borderId="63" xfId="15" applyFont="1" applyFill="1" applyBorder="1" applyAlignment="1">
      <alignment/>
    </xf>
    <xf numFmtId="43" fontId="9" fillId="4" borderId="22" xfId="15" applyFont="1" applyFill="1" applyBorder="1" applyAlignment="1">
      <alignment horizontal="left" vertical="top"/>
    </xf>
    <xf numFmtId="3" fontId="9" fillId="4" borderId="22" xfId="15" applyNumberFormat="1" applyFont="1" applyFill="1" applyBorder="1" applyAlignment="1">
      <alignment horizontal="right" vertical="top"/>
    </xf>
    <xf numFmtId="3" fontId="9" fillId="4" borderId="22" xfId="15" applyNumberFormat="1" applyFont="1" applyFill="1" applyBorder="1" applyAlignment="1">
      <alignment horizontal="right" vertical="top"/>
    </xf>
    <xf numFmtId="43" fontId="0" fillId="0" borderId="64" xfId="15" applyFont="1" applyFill="1" applyBorder="1" applyAlignment="1">
      <alignment/>
    </xf>
    <xf numFmtId="174" fontId="9" fillId="0" borderId="63" xfId="15" applyNumberFormat="1" applyFont="1" applyFill="1" applyBorder="1" applyAlignment="1">
      <alignment horizontal="left" vertical="top"/>
    </xf>
    <xf numFmtId="3" fontId="9" fillId="0" borderId="22" xfId="15" applyNumberFormat="1" applyFont="1" applyFill="1" applyBorder="1" applyAlignment="1">
      <alignment horizontal="right" vertical="top"/>
    </xf>
    <xf numFmtId="3" fontId="9" fillId="0" borderId="3" xfId="0" applyNumberFormat="1" applyFont="1" applyBorder="1" applyAlignment="1">
      <alignment vertical="top" wrapText="1"/>
    </xf>
    <xf numFmtId="43" fontId="0" fillId="0" borderId="65" xfId="15" applyFont="1" applyFill="1" applyBorder="1" applyAlignment="1">
      <alignment/>
    </xf>
    <xf numFmtId="174" fontId="9" fillId="0" borderId="66" xfId="15" applyNumberFormat="1" applyFont="1" applyFill="1" applyBorder="1" applyAlignment="1">
      <alignment horizontal="left" vertical="top"/>
    </xf>
    <xf numFmtId="43" fontId="9" fillId="0" borderId="27" xfId="15" applyFont="1" applyFill="1" applyBorder="1" applyAlignment="1">
      <alignment horizontal="left" vertical="top" wrapText="1"/>
    </xf>
    <xf numFmtId="3" fontId="9" fillId="0" borderId="27" xfId="15" applyNumberFormat="1" applyFont="1" applyFill="1" applyBorder="1" applyAlignment="1">
      <alignment horizontal="right" vertical="top"/>
    </xf>
    <xf numFmtId="174" fontId="9" fillId="0" borderId="0" xfId="15" applyNumberFormat="1" applyFont="1" applyFill="1" applyBorder="1" applyAlignment="1">
      <alignment horizontal="left" vertical="top"/>
    </xf>
    <xf numFmtId="43" fontId="9" fillId="0" borderId="28" xfId="15" applyFont="1" applyFill="1" applyBorder="1" applyAlignment="1">
      <alignment horizontal="left" vertical="top"/>
    </xf>
    <xf numFmtId="3" fontId="9" fillId="0" borderId="28" xfId="15" applyNumberFormat="1" applyFont="1" applyFill="1" applyBorder="1" applyAlignment="1">
      <alignment horizontal="right" vertical="top"/>
    </xf>
    <xf numFmtId="43" fontId="0" fillId="0" borderId="67" xfId="15" applyFont="1" applyFill="1" applyBorder="1" applyAlignment="1">
      <alignment/>
    </xf>
    <xf numFmtId="174" fontId="9" fillId="0" borderId="0" xfId="15" applyNumberFormat="1" applyFont="1" applyFill="1" applyBorder="1" applyAlignment="1">
      <alignment horizontal="left" vertical="top"/>
    </xf>
    <xf numFmtId="3" fontId="9" fillId="0" borderId="67" xfId="15" applyNumberFormat="1" applyFont="1" applyFill="1" applyBorder="1" applyAlignment="1">
      <alignment horizontal="right" vertical="top"/>
    </xf>
    <xf numFmtId="3" fontId="9" fillId="0" borderId="68" xfId="0" applyNumberFormat="1" applyFont="1" applyBorder="1" applyAlignment="1">
      <alignment vertical="top" wrapText="1"/>
    </xf>
    <xf numFmtId="174" fontId="9" fillId="0" borderId="69" xfId="15" applyNumberFormat="1" applyFont="1" applyFill="1" applyBorder="1" applyAlignment="1">
      <alignment horizontal="left" vertical="top"/>
    </xf>
    <xf numFmtId="43" fontId="9" fillId="0" borderId="70" xfId="15" applyFont="1" applyFill="1" applyBorder="1" applyAlignment="1">
      <alignment horizontal="left" vertical="top"/>
    </xf>
    <xf numFmtId="3" fontId="9" fillId="0" borderId="71" xfId="15" applyNumberFormat="1" applyFont="1" applyFill="1" applyBorder="1" applyAlignment="1">
      <alignment horizontal="right" vertical="top"/>
    </xf>
    <xf numFmtId="3" fontId="9" fillId="0" borderId="70" xfId="15" applyNumberFormat="1" applyFont="1" applyFill="1" applyBorder="1" applyAlignment="1">
      <alignment horizontal="right" vertical="top"/>
    </xf>
    <xf numFmtId="3" fontId="9" fillId="0" borderId="72" xfId="0" applyNumberFormat="1" applyFont="1" applyBorder="1" applyAlignment="1">
      <alignment vertical="top" wrapText="1"/>
    </xf>
    <xf numFmtId="174" fontId="9" fillId="0" borderId="73" xfId="15" applyNumberFormat="1" applyFont="1" applyFill="1" applyBorder="1" applyAlignment="1">
      <alignment horizontal="left" vertical="top"/>
    </xf>
    <xf numFmtId="43" fontId="9" fillId="0" borderId="74" xfId="15" applyFont="1" applyFill="1" applyBorder="1" applyAlignment="1">
      <alignment horizontal="left" vertical="top"/>
    </xf>
    <xf numFmtId="3" fontId="9" fillId="0" borderId="74" xfId="15" applyNumberFormat="1" applyFont="1" applyFill="1" applyBorder="1" applyAlignment="1">
      <alignment horizontal="right" vertical="top"/>
    </xf>
    <xf numFmtId="3" fontId="9" fillId="0" borderId="70" xfId="0" applyNumberFormat="1" applyFont="1" applyBorder="1" applyAlignment="1">
      <alignment vertical="top" wrapText="1"/>
    </xf>
    <xf numFmtId="174" fontId="9" fillId="0" borderId="75" xfId="15" applyNumberFormat="1" applyFont="1" applyFill="1" applyBorder="1" applyAlignment="1">
      <alignment horizontal="left" vertical="top"/>
    </xf>
    <xf numFmtId="43" fontId="9" fillId="0" borderId="76" xfId="15" applyFont="1" applyFill="1" applyBorder="1" applyAlignment="1">
      <alignment horizontal="left" vertical="top"/>
    </xf>
    <xf numFmtId="3" fontId="9" fillId="0" borderId="76" xfId="15" applyNumberFormat="1" applyFont="1" applyFill="1" applyBorder="1" applyAlignment="1">
      <alignment horizontal="right" vertical="top"/>
    </xf>
    <xf numFmtId="3" fontId="9" fillId="0" borderId="76" xfId="0" applyNumberFormat="1" applyFont="1" applyBorder="1" applyAlignment="1">
      <alignment vertical="top" wrapText="1"/>
    </xf>
    <xf numFmtId="174" fontId="9" fillId="0" borderId="60" xfId="15" applyNumberFormat="1" applyFont="1" applyFill="1" applyBorder="1" applyAlignment="1">
      <alignment horizontal="left" vertical="top"/>
    </xf>
    <xf numFmtId="43" fontId="9" fillId="0" borderId="32" xfId="15" applyFont="1" applyFill="1" applyBorder="1" applyAlignment="1">
      <alignment horizontal="left" vertical="top"/>
    </xf>
    <xf numFmtId="3" fontId="9" fillId="0" borderId="32" xfId="15" applyNumberFormat="1" applyFont="1" applyFill="1" applyBorder="1" applyAlignment="1">
      <alignment horizontal="right" vertical="top"/>
    </xf>
    <xf numFmtId="3" fontId="9" fillId="0" borderId="77" xfId="0" applyNumberFormat="1" applyFont="1" applyBorder="1" applyAlignment="1">
      <alignment vertical="top" wrapText="1"/>
    </xf>
    <xf numFmtId="43" fontId="0" fillId="0" borderId="78" xfId="15" applyFont="1" applyFill="1" applyBorder="1" applyAlignment="1">
      <alignment/>
    </xf>
    <xf numFmtId="43" fontId="9" fillId="0" borderId="79" xfId="15" applyFont="1" applyFill="1" applyBorder="1" applyAlignment="1">
      <alignment horizontal="left" vertical="top"/>
    </xf>
    <xf numFmtId="3" fontId="0" fillId="0" borderId="79" xfId="15" applyNumberFormat="1" applyFont="1" applyFill="1" applyBorder="1" applyAlignment="1">
      <alignment/>
    </xf>
    <xf numFmtId="3" fontId="9" fillId="0" borderId="80" xfId="0" applyNumberFormat="1" applyFont="1" applyBorder="1" applyAlignment="1">
      <alignment vertical="top" wrapText="1"/>
    </xf>
    <xf numFmtId="3" fontId="9" fillId="0" borderId="7" xfId="0" applyNumberFormat="1" applyFont="1" applyBorder="1" applyAlignment="1">
      <alignment vertical="top" wrapText="1"/>
    </xf>
    <xf numFmtId="168" fontId="33" fillId="2" borderId="58" xfId="15" applyNumberFormat="1" applyFont="1" applyFill="1" applyBorder="1" applyAlignment="1">
      <alignment horizontal="left" vertical="top"/>
    </xf>
    <xf numFmtId="170" fontId="9" fillId="4" borderId="62" xfId="15" applyNumberFormat="1" applyFont="1" applyFill="1" applyBorder="1" applyAlignment="1">
      <alignment horizontal="left" vertical="top"/>
    </xf>
    <xf numFmtId="174" fontId="9" fillId="0" borderId="81" xfId="15" applyNumberFormat="1" applyFont="1" applyFill="1" applyBorder="1" applyAlignment="1">
      <alignment horizontal="left" vertical="top"/>
    </xf>
    <xf numFmtId="43" fontId="9" fillId="0" borderId="82" xfId="15" applyFont="1" applyFill="1" applyBorder="1" applyAlignment="1">
      <alignment horizontal="left" vertical="top"/>
    </xf>
    <xf numFmtId="3" fontId="9" fillId="0" borderId="82" xfId="15" applyNumberFormat="1" applyFont="1" applyFill="1" applyBorder="1" applyAlignment="1">
      <alignment horizontal="right" vertical="top"/>
    </xf>
    <xf numFmtId="0" fontId="36" fillId="0" borderId="0" xfId="0" applyFont="1" applyAlignment="1">
      <alignment/>
    </xf>
    <xf numFmtId="43" fontId="0" fillId="0" borderId="61" xfId="15" applyFont="1" applyFill="1" applyBorder="1" applyAlignment="1">
      <alignment/>
    </xf>
    <xf numFmtId="43" fontId="0" fillId="0" borderId="65" xfId="15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43" fontId="0" fillId="0" borderId="61" xfId="15" applyFont="1" applyFill="1" applyBorder="1" applyAlignment="1">
      <alignment/>
    </xf>
    <xf numFmtId="43" fontId="0" fillId="0" borderId="67" xfId="15" applyFont="1" applyFill="1" applyBorder="1" applyAlignment="1">
      <alignment/>
    </xf>
    <xf numFmtId="3" fontId="9" fillId="0" borderId="74" xfId="0" applyNumberFormat="1" applyFont="1" applyBorder="1" applyAlignment="1">
      <alignment vertical="top" wrapText="1"/>
    </xf>
    <xf numFmtId="43" fontId="0" fillId="0" borderId="67" xfId="15" applyFont="1" applyFill="1" applyBorder="1" applyAlignment="1">
      <alignment/>
    </xf>
    <xf numFmtId="43" fontId="0" fillId="2" borderId="59" xfId="15" applyFont="1" applyFill="1" applyBorder="1" applyAlignment="1">
      <alignment/>
    </xf>
    <xf numFmtId="43" fontId="0" fillId="2" borderId="60" xfId="15" applyFont="1" applyFill="1" applyBorder="1" applyAlignment="1">
      <alignment/>
    </xf>
    <xf numFmtId="43" fontId="0" fillId="0" borderId="61" xfId="15" applyFont="1" applyFill="1" applyBorder="1" applyAlignment="1">
      <alignment/>
    </xf>
    <xf numFmtId="43" fontId="0" fillId="4" borderId="63" xfId="15" applyFont="1" applyFill="1" applyBorder="1" applyAlignment="1">
      <alignment/>
    </xf>
    <xf numFmtId="43" fontId="0" fillId="0" borderId="65" xfId="15" applyFont="1" applyFill="1" applyBorder="1" applyAlignment="1">
      <alignment/>
    </xf>
    <xf numFmtId="3" fontId="9" fillId="0" borderId="23" xfId="0" applyNumberFormat="1" applyFont="1" applyBorder="1" applyAlignment="1">
      <alignment vertical="top" wrapText="1"/>
    </xf>
    <xf numFmtId="3" fontId="9" fillId="0" borderId="72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43" fontId="0" fillId="0" borderId="65" xfId="15" applyFont="1" applyFill="1" applyBorder="1" applyAlignment="1">
      <alignment/>
    </xf>
    <xf numFmtId="3" fontId="9" fillId="0" borderId="83" xfId="0" applyNumberFormat="1" applyFont="1" applyBorder="1" applyAlignment="1">
      <alignment vertical="top" wrapText="1"/>
    </xf>
    <xf numFmtId="170" fontId="9" fillId="4" borderId="62" xfId="15" applyNumberFormat="1" applyFont="1" applyFill="1" applyBorder="1" applyAlignment="1">
      <alignment horizontal="left" vertical="top"/>
    </xf>
    <xf numFmtId="43" fontId="0" fillId="4" borderId="63" xfId="15" applyFont="1" applyFill="1" applyBorder="1" applyAlignment="1">
      <alignment/>
    </xf>
    <xf numFmtId="43" fontId="9" fillId="4" borderId="22" xfId="15" applyFont="1" applyFill="1" applyBorder="1" applyAlignment="1">
      <alignment horizontal="left" vertical="top"/>
    </xf>
    <xf numFmtId="43" fontId="0" fillId="0" borderId="61" xfId="15" applyFont="1" applyFill="1" applyBorder="1" applyAlignment="1">
      <alignment/>
    </xf>
    <xf numFmtId="43" fontId="0" fillId="0" borderId="65" xfId="15" applyFont="1" applyFill="1" applyBorder="1" applyAlignment="1">
      <alignment/>
    </xf>
    <xf numFmtId="174" fontId="9" fillId="0" borderId="81" xfId="15" applyNumberFormat="1" applyFont="1" applyFill="1" applyBorder="1" applyAlignment="1">
      <alignment horizontal="left" vertical="top"/>
    </xf>
    <xf numFmtId="43" fontId="9" fillId="0" borderId="82" xfId="15" applyFont="1" applyFill="1" applyBorder="1" applyAlignment="1">
      <alignment horizontal="left" vertical="top"/>
    </xf>
    <xf numFmtId="3" fontId="9" fillId="0" borderId="82" xfId="15" applyNumberFormat="1" applyFont="1" applyFill="1" applyBorder="1" applyAlignment="1">
      <alignment horizontal="right" vertical="top"/>
    </xf>
    <xf numFmtId="174" fontId="9" fillId="0" borderId="69" xfId="15" applyNumberFormat="1" applyFont="1" applyFill="1" applyBorder="1" applyAlignment="1">
      <alignment horizontal="left" vertical="top"/>
    </xf>
    <xf numFmtId="43" fontId="9" fillId="0" borderId="70" xfId="15" applyFont="1" applyFill="1" applyBorder="1" applyAlignment="1">
      <alignment horizontal="left" vertical="top"/>
    </xf>
    <xf numFmtId="3" fontId="9" fillId="0" borderId="70" xfId="15" applyNumberFormat="1" applyFont="1" applyFill="1" applyBorder="1" applyAlignment="1">
      <alignment horizontal="right" vertical="top"/>
    </xf>
    <xf numFmtId="174" fontId="9" fillId="0" borderId="75" xfId="15" applyNumberFormat="1" applyFont="1" applyFill="1" applyBorder="1" applyAlignment="1">
      <alignment horizontal="left" vertical="top"/>
    </xf>
    <xf numFmtId="43" fontId="9" fillId="0" borderId="76" xfId="15" applyFont="1" applyFill="1" applyBorder="1" applyAlignment="1">
      <alignment horizontal="left" vertical="top"/>
    </xf>
    <xf numFmtId="3" fontId="9" fillId="0" borderId="76" xfId="15" applyNumberFormat="1" applyFont="1" applyFill="1" applyBorder="1" applyAlignment="1">
      <alignment horizontal="right" vertical="top"/>
    </xf>
    <xf numFmtId="43" fontId="0" fillId="0" borderId="67" xfId="15" applyFont="1" applyFill="1" applyBorder="1" applyAlignment="1">
      <alignment/>
    </xf>
    <xf numFmtId="43" fontId="9" fillId="0" borderId="76" xfId="15" applyFont="1" applyFill="1" applyBorder="1" applyAlignment="1">
      <alignment horizontal="left" vertical="top" wrapText="1"/>
    </xf>
    <xf numFmtId="174" fontId="9" fillId="0" borderId="73" xfId="15" applyNumberFormat="1" applyFont="1" applyFill="1" applyBorder="1" applyAlignment="1">
      <alignment horizontal="left" vertical="top"/>
    </xf>
    <xf numFmtId="43" fontId="9" fillId="0" borderId="74" xfId="15" applyFont="1" applyFill="1" applyBorder="1" applyAlignment="1">
      <alignment horizontal="left" vertical="top"/>
    </xf>
    <xf numFmtId="3" fontId="9" fillId="0" borderId="74" xfId="15" applyNumberFormat="1" applyFont="1" applyFill="1" applyBorder="1" applyAlignment="1">
      <alignment horizontal="right" vertical="top"/>
    </xf>
    <xf numFmtId="43" fontId="0" fillId="0" borderId="84" xfId="15" applyFont="1" applyFill="1" applyBorder="1" applyAlignment="1">
      <alignment/>
    </xf>
    <xf numFmtId="43" fontId="9" fillId="0" borderId="85" xfId="15" applyFont="1" applyFill="1" applyBorder="1" applyAlignment="1">
      <alignment horizontal="left" vertical="top"/>
    </xf>
    <xf numFmtId="3" fontId="0" fillId="0" borderId="85" xfId="15" applyNumberFormat="1" applyFont="1" applyFill="1" applyBorder="1" applyAlignment="1">
      <alignment/>
    </xf>
    <xf numFmtId="3" fontId="9" fillId="0" borderId="86" xfId="0" applyNumberFormat="1" applyFont="1" applyBorder="1" applyAlignment="1">
      <alignment vertical="top" wrapText="1"/>
    </xf>
    <xf numFmtId="43" fontId="0" fillId="0" borderId="87" xfId="15" applyFont="1" applyFill="1" applyBorder="1" applyAlignment="1">
      <alignment/>
    </xf>
    <xf numFmtId="43" fontId="9" fillId="0" borderId="29" xfId="15" applyFont="1" applyFill="1" applyBorder="1" applyAlignment="1">
      <alignment horizontal="left" vertical="top"/>
    </xf>
    <xf numFmtId="3" fontId="0" fillId="0" borderId="29" xfId="15" applyNumberFormat="1" applyFont="1" applyFill="1" applyBorder="1" applyAlignment="1">
      <alignment/>
    </xf>
    <xf numFmtId="3" fontId="9" fillId="0" borderId="26" xfId="0" applyNumberFormat="1" applyFont="1" applyBorder="1" applyAlignment="1">
      <alignment vertical="top" wrapText="1"/>
    </xf>
    <xf numFmtId="3" fontId="9" fillId="0" borderId="88" xfId="0" applyNumberFormat="1" applyFont="1" applyBorder="1" applyAlignment="1">
      <alignment vertical="top" wrapText="1"/>
    </xf>
    <xf numFmtId="3" fontId="9" fillId="0" borderId="89" xfId="0" applyNumberFormat="1" applyFont="1" applyBorder="1" applyAlignment="1">
      <alignment vertical="top" wrapText="1"/>
    </xf>
    <xf numFmtId="3" fontId="9" fillId="0" borderId="90" xfId="0" applyNumberFormat="1" applyFont="1" applyBorder="1" applyAlignment="1">
      <alignment vertical="top" wrapText="1"/>
    </xf>
    <xf numFmtId="43" fontId="0" fillId="0" borderId="64" xfId="15" applyFont="1" applyFill="1" applyBorder="1" applyAlignment="1">
      <alignment/>
    </xf>
    <xf numFmtId="174" fontId="9" fillId="0" borderId="60" xfId="15" applyNumberFormat="1" applyFont="1" applyFill="1" applyBorder="1" applyAlignment="1">
      <alignment horizontal="left" vertical="top"/>
    </xf>
    <xf numFmtId="43" fontId="9" fillId="0" borderId="32" xfId="15" applyFont="1" applyFill="1" applyBorder="1" applyAlignment="1">
      <alignment horizontal="left" vertical="top"/>
    </xf>
    <xf numFmtId="3" fontId="9" fillId="0" borderId="32" xfId="15" applyNumberFormat="1" applyFont="1" applyFill="1" applyBorder="1" applyAlignment="1">
      <alignment horizontal="right" vertical="top"/>
    </xf>
    <xf numFmtId="0" fontId="9" fillId="0" borderId="91" xfId="0" applyFont="1" applyBorder="1" applyAlignment="1">
      <alignment vertical="center"/>
    </xf>
    <xf numFmtId="174" fontId="9" fillId="0" borderId="87" xfId="15" applyNumberFormat="1" applyFont="1" applyFill="1" applyBorder="1" applyAlignment="1">
      <alignment horizontal="left" vertical="top"/>
    </xf>
    <xf numFmtId="3" fontId="9" fillId="0" borderId="29" xfId="15" applyNumberFormat="1" applyFont="1" applyFill="1" applyBorder="1" applyAlignment="1">
      <alignment horizontal="right" vertical="top"/>
    </xf>
    <xf numFmtId="3" fontId="9" fillId="0" borderId="43" xfId="0" applyNumberFormat="1" applyFont="1" applyBorder="1" applyAlignment="1">
      <alignment vertical="top" wrapText="1"/>
    </xf>
    <xf numFmtId="174" fontId="9" fillId="0" borderId="63" xfId="15" applyNumberFormat="1" applyFont="1" applyFill="1" applyBorder="1" applyAlignment="1">
      <alignment horizontal="left" vertical="top"/>
    </xf>
    <xf numFmtId="43" fontId="9" fillId="0" borderId="22" xfId="15" applyFont="1" applyFill="1" applyBorder="1" applyAlignment="1">
      <alignment horizontal="left" vertical="top"/>
    </xf>
    <xf numFmtId="3" fontId="9" fillId="0" borderId="22" xfId="15" applyNumberFormat="1" applyFont="1" applyFill="1" applyBorder="1" applyAlignment="1">
      <alignment horizontal="right" vertical="top"/>
    </xf>
    <xf numFmtId="168" fontId="33" fillId="2" borderId="92" xfId="15" applyNumberFormat="1" applyFont="1" applyFill="1" applyBorder="1" applyAlignment="1">
      <alignment horizontal="left" vertical="top"/>
    </xf>
    <xf numFmtId="43" fontId="0" fillId="2" borderId="93" xfId="15" applyFont="1" applyFill="1" applyBorder="1" applyAlignment="1">
      <alignment/>
    </xf>
    <xf numFmtId="43" fontId="0" fillId="2" borderId="94" xfId="15" applyFont="1" applyFill="1" applyBorder="1" applyAlignment="1">
      <alignment/>
    </xf>
    <xf numFmtId="43" fontId="33" fillId="2" borderId="27" xfId="15" applyFont="1" applyFill="1" applyBorder="1" applyAlignment="1">
      <alignment horizontal="left" vertical="top"/>
    </xf>
    <xf numFmtId="3" fontId="33" fillId="2" borderId="27" xfId="15" applyNumberFormat="1" applyFont="1" applyFill="1" applyBorder="1" applyAlignment="1">
      <alignment horizontal="right" vertical="top"/>
    </xf>
    <xf numFmtId="43" fontId="0" fillId="2" borderId="95" xfId="15" applyFont="1" applyFill="1" applyBorder="1" applyAlignment="1">
      <alignment/>
    </xf>
    <xf numFmtId="43" fontId="0" fillId="2" borderId="96" xfId="15" applyFont="1" applyFill="1" applyBorder="1" applyAlignment="1">
      <alignment/>
    </xf>
    <xf numFmtId="43" fontId="0" fillId="2" borderId="97" xfId="15" applyFont="1" applyFill="1" applyBorder="1" applyAlignment="1">
      <alignment/>
    </xf>
    <xf numFmtId="43" fontId="33" fillId="2" borderId="29" xfId="15" applyFont="1" applyFill="1" applyBorder="1" applyAlignment="1">
      <alignment horizontal="left" vertical="top"/>
    </xf>
    <xf numFmtId="3" fontId="0" fillId="2" borderId="29" xfId="15" applyNumberFormat="1" applyFont="1" applyFill="1" applyBorder="1" applyAlignment="1">
      <alignment/>
    </xf>
    <xf numFmtId="170" fontId="9" fillId="4" borderId="93" xfId="15" applyNumberFormat="1" applyFont="1" applyFill="1" applyBorder="1" applyAlignment="1">
      <alignment horizontal="left" vertical="top"/>
    </xf>
    <xf numFmtId="43" fontId="0" fillId="4" borderId="94" xfId="15" applyFont="1" applyFill="1" applyBorder="1" applyAlignment="1">
      <alignment/>
    </xf>
    <xf numFmtId="43" fontId="9" fillId="4" borderId="27" xfId="15" applyFont="1" applyFill="1" applyBorder="1" applyAlignment="1">
      <alignment horizontal="left" vertical="top"/>
    </xf>
    <xf numFmtId="3" fontId="9" fillId="4" borderId="27" xfId="15" applyNumberFormat="1" applyFont="1" applyFill="1" applyBorder="1" applyAlignment="1">
      <alignment horizontal="right" vertical="top"/>
    </xf>
    <xf numFmtId="43" fontId="0" fillId="4" borderId="96" xfId="15" applyFont="1" applyFill="1" applyBorder="1" applyAlignment="1">
      <alignment/>
    </xf>
    <xf numFmtId="43" fontId="0" fillId="4" borderId="0" xfId="15" applyFont="1" applyFill="1" applyBorder="1" applyAlignment="1">
      <alignment/>
    </xf>
    <xf numFmtId="43" fontId="9" fillId="4" borderId="28" xfId="15" applyFont="1" applyFill="1" applyBorder="1" applyAlignment="1">
      <alignment horizontal="left" vertical="top"/>
    </xf>
    <xf numFmtId="3" fontId="0" fillId="4" borderId="28" xfId="15" applyNumberFormat="1" applyFont="1" applyFill="1" applyBorder="1" applyAlignment="1">
      <alignment/>
    </xf>
    <xf numFmtId="174" fontId="9" fillId="0" borderId="98" xfId="15" applyNumberFormat="1" applyFont="1" applyFill="1" applyBorder="1" applyAlignment="1">
      <alignment horizontal="left" vertical="top"/>
    </xf>
    <xf numFmtId="43" fontId="9" fillId="0" borderId="99" xfId="15" applyFont="1" applyFill="1" applyBorder="1" applyAlignment="1">
      <alignment horizontal="left" vertical="top"/>
    </xf>
    <xf numFmtId="3" fontId="9" fillId="0" borderId="99" xfId="15" applyNumberFormat="1" applyFont="1" applyFill="1" applyBorder="1" applyAlignment="1">
      <alignment horizontal="right" vertical="top"/>
    </xf>
    <xf numFmtId="3" fontId="9" fillId="0" borderId="100" xfId="0" applyNumberFormat="1" applyFont="1" applyBorder="1" applyAlignment="1">
      <alignment vertical="top" wrapText="1"/>
    </xf>
    <xf numFmtId="174" fontId="9" fillId="0" borderId="101" xfId="15" applyNumberFormat="1" applyFont="1" applyFill="1" applyBorder="1" applyAlignment="1">
      <alignment horizontal="left" vertical="top"/>
    </xf>
    <xf numFmtId="43" fontId="9" fillId="0" borderId="102" xfId="15" applyFont="1" applyFill="1" applyBorder="1" applyAlignment="1">
      <alignment horizontal="left" vertical="top"/>
    </xf>
    <xf numFmtId="3" fontId="9" fillId="0" borderId="102" xfId="15" applyNumberFormat="1" applyFont="1" applyFill="1" applyBorder="1" applyAlignment="1">
      <alignment horizontal="right" vertical="top"/>
    </xf>
    <xf numFmtId="3" fontId="9" fillId="0" borderId="103" xfId="0" applyNumberFormat="1" applyFont="1" applyBorder="1" applyAlignment="1">
      <alignment vertical="top" wrapText="1"/>
    </xf>
    <xf numFmtId="43" fontId="0" fillId="2" borderId="0" xfId="15" applyFont="1" applyFill="1" applyBorder="1" applyAlignment="1">
      <alignment/>
    </xf>
    <xf numFmtId="43" fontId="33" fillId="2" borderId="104" xfId="15" applyFont="1" applyFill="1" applyBorder="1" applyAlignment="1">
      <alignment horizontal="left" vertical="top"/>
    </xf>
    <xf numFmtId="3" fontId="33" fillId="2" borderId="104" xfId="15" applyNumberFormat="1" applyFont="1" applyFill="1" applyBorder="1" applyAlignment="1">
      <alignment horizontal="right" vertical="top"/>
    </xf>
    <xf numFmtId="43" fontId="0" fillId="0" borderId="64" xfId="15" applyFont="1" applyFill="1" applyBorder="1" applyAlignment="1">
      <alignment/>
    </xf>
    <xf numFmtId="174" fontId="9" fillId="0" borderId="0" xfId="15" applyNumberFormat="1" applyFont="1" applyFill="1" applyBorder="1" applyAlignment="1">
      <alignment horizontal="left" vertical="top"/>
    </xf>
    <xf numFmtId="43" fontId="9" fillId="0" borderId="104" xfId="15" applyFont="1" applyFill="1" applyBorder="1" applyAlignment="1">
      <alignment horizontal="left" vertical="top"/>
    </xf>
    <xf numFmtId="3" fontId="9" fillId="0" borderId="104" xfId="15" applyNumberFormat="1" applyFont="1" applyFill="1" applyBorder="1" applyAlignment="1">
      <alignment horizontal="right" vertical="top"/>
    </xf>
    <xf numFmtId="43" fontId="9" fillId="0" borderId="28" xfId="15" applyFont="1" applyFill="1" applyBorder="1" applyAlignment="1">
      <alignment horizontal="left" vertical="top"/>
    </xf>
    <xf numFmtId="43" fontId="0" fillId="0" borderId="105" xfId="15" applyFont="1" applyFill="1" applyBorder="1" applyAlignment="1">
      <alignment/>
    </xf>
    <xf numFmtId="43" fontId="0" fillId="0" borderId="106" xfId="15" applyFont="1" applyFill="1" applyBorder="1" applyAlignment="1">
      <alignment/>
    </xf>
    <xf numFmtId="174" fontId="9" fillId="0" borderId="94" xfId="15" applyNumberFormat="1" applyFont="1" applyFill="1" applyBorder="1" applyAlignment="1">
      <alignment horizontal="left" vertical="top"/>
    </xf>
    <xf numFmtId="43" fontId="9" fillId="0" borderId="27" xfId="15" applyFont="1" applyFill="1" applyBorder="1" applyAlignment="1">
      <alignment horizontal="left" vertical="top"/>
    </xf>
    <xf numFmtId="3" fontId="9" fillId="0" borderId="27" xfId="15" applyNumberFormat="1" applyFont="1" applyFill="1" applyBorder="1" applyAlignment="1">
      <alignment horizontal="right" vertical="top"/>
    </xf>
    <xf numFmtId="168" fontId="33" fillId="2" borderId="6" xfId="15" applyNumberFormat="1" applyFont="1" applyFill="1" applyBorder="1" applyAlignment="1">
      <alignment horizontal="left" vertical="top"/>
    </xf>
    <xf numFmtId="43" fontId="0" fillId="2" borderId="15" xfId="15" applyFont="1" applyFill="1" applyBorder="1" applyAlignment="1">
      <alignment/>
    </xf>
    <xf numFmtId="43" fontId="0" fillId="2" borderId="20" xfId="15" applyFont="1" applyFill="1" applyBorder="1" applyAlignment="1">
      <alignment/>
    </xf>
    <xf numFmtId="43" fontId="33" fillId="2" borderId="6" xfId="15" applyFont="1" applyFill="1" applyBorder="1" applyAlignment="1">
      <alignment horizontal="left" vertical="top"/>
    </xf>
    <xf numFmtId="3" fontId="33" fillId="2" borderId="6" xfId="15" applyNumberFormat="1" applyFont="1" applyFill="1" applyBorder="1" applyAlignment="1">
      <alignment horizontal="right" vertical="top"/>
    </xf>
    <xf numFmtId="43" fontId="0" fillId="2" borderId="8" xfId="15" applyFont="1" applyFill="1" applyBorder="1" applyAlignment="1">
      <alignment/>
    </xf>
    <xf numFmtId="43" fontId="0" fillId="2" borderId="107" xfId="15" applyFont="1" applyFill="1" applyBorder="1" applyAlignment="1">
      <alignment/>
    </xf>
    <xf numFmtId="43" fontId="0" fillId="2" borderId="68" xfId="15" applyFont="1" applyFill="1" applyBorder="1" applyAlignment="1">
      <alignment/>
    </xf>
    <xf numFmtId="43" fontId="33" fillId="2" borderId="8" xfId="15" applyFont="1" applyFill="1" applyBorder="1" applyAlignment="1">
      <alignment horizontal="left" vertical="top"/>
    </xf>
    <xf numFmtId="3" fontId="0" fillId="2" borderId="8" xfId="15" applyNumberFormat="1" applyFont="1" applyFill="1" applyBorder="1" applyAlignment="1">
      <alignment/>
    </xf>
    <xf numFmtId="43" fontId="0" fillId="2" borderId="5" xfId="15" applyFont="1" applyFill="1" applyBorder="1" applyAlignment="1">
      <alignment/>
    </xf>
    <xf numFmtId="43" fontId="0" fillId="2" borderId="13" xfId="15" applyFont="1" applyFill="1" applyBorder="1" applyAlignment="1">
      <alignment/>
    </xf>
    <xf numFmtId="43" fontId="0" fillId="2" borderId="108" xfId="15" applyFont="1" applyFill="1" applyBorder="1" applyAlignment="1">
      <alignment/>
    </xf>
    <xf numFmtId="43" fontId="33" fillId="2" borderId="5" xfId="15" applyFont="1" applyFill="1" applyBorder="1" applyAlignment="1">
      <alignment horizontal="left" vertical="top"/>
    </xf>
    <xf numFmtId="3" fontId="0" fillId="2" borderId="5" xfId="15" applyNumberFormat="1" applyFont="1" applyFill="1" applyBorder="1" applyAlignment="1">
      <alignment/>
    </xf>
    <xf numFmtId="43" fontId="0" fillId="0" borderId="109" xfId="15" applyFont="1" applyFill="1" applyBorder="1" applyAlignment="1">
      <alignment/>
    </xf>
    <xf numFmtId="170" fontId="9" fillId="4" borderId="110" xfId="15" applyNumberFormat="1" applyFont="1" applyFill="1" applyBorder="1" applyAlignment="1">
      <alignment horizontal="left" vertical="top"/>
    </xf>
    <xf numFmtId="43" fontId="0" fillId="4" borderId="0" xfId="15" applyFont="1" applyFill="1" applyBorder="1" applyAlignment="1">
      <alignment/>
    </xf>
    <xf numFmtId="43" fontId="9" fillId="4" borderId="104" xfId="15" applyFont="1" applyFill="1" applyBorder="1" applyAlignment="1">
      <alignment horizontal="left" vertical="top"/>
    </xf>
    <xf numFmtId="3" fontId="9" fillId="4" borderId="45" xfId="15" applyNumberFormat="1" applyFont="1" applyFill="1" applyBorder="1" applyAlignment="1">
      <alignment horizontal="right" vertical="top"/>
    </xf>
    <xf numFmtId="43" fontId="0" fillId="4" borderId="106" xfId="15" applyFont="1" applyFill="1" applyBorder="1" applyAlignment="1">
      <alignment/>
    </xf>
    <xf numFmtId="43" fontId="0" fillId="4" borderId="0" xfId="15" applyFont="1" applyFill="1" applyBorder="1" applyAlignment="1">
      <alignment/>
    </xf>
    <xf numFmtId="43" fontId="9" fillId="4" borderId="111" xfId="15" applyFont="1" applyFill="1" applyBorder="1" applyAlignment="1">
      <alignment horizontal="left" vertical="top"/>
    </xf>
    <xf numFmtId="3" fontId="0" fillId="4" borderId="28" xfId="15" applyNumberFormat="1" applyFont="1" applyFill="1" applyBorder="1" applyAlignment="1">
      <alignment/>
    </xf>
    <xf numFmtId="43" fontId="0" fillId="0" borderId="112" xfId="15" applyFont="1" applyFill="1" applyBorder="1" applyAlignment="1">
      <alignment/>
    </xf>
    <xf numFmtId="43" fontId="0" fillId="0" borderId="113" xfId="15" applyFont="1" applyFill="1" applyBorder="1" applyAlignment="1">
      <alignment/>
    </xf>
    <xf numFmtId="168" fontId="33" fillId="2" borderId="114" xfId="15" applyNumberFormat="1" applyFont="1" applyFill="1" applyBorder="1" applyAlignment="1">
      <alignment horizontal="left" vertical="top"/>
    </xf>
    <xf numFmtId="43" fontId="0" fillId="2" borderId="96" xfId="15" applyFont="1" applyFill="1" applyBorder="1" applyAlignment="1">
      <alignment/>
    </xf>
    <xf numFmtId="43" fontId="0" fillId="2" borderId="97" xfId="15" applyFont="1" applyFill="1" applyBorder="1" applyAlignment="1">
      <alignment/>
    </xf>
    <xf numFmtId="3" fontId="33" fillId="2" borderId="29" xfId="15" applyNumberFormat="1" applyFont="1" applyFill="1" applyBorder="1" applyAlignment="1">
      <alignment horizontal="right" vertical="top"/>
    </xf>
    <xf numFmtId="43" fontId="0" fillId="4" borderId="97" xfId="15" applyFont="1" applyFill="1" applyBorder="1" applyAlignment="1">
      <alignment/>
    </xf>
    <xf numFmtId="43" fontId="9" fillId="4" borderId="29" xfId="15" applyFont="1" applyFill="1" applyBorder="1" applyAlignment="1">
      <alignment horizontal="left" vertical="top"/>
    </xf>
    <xf numFmtId="3" fontId="0" fillId="4" borderId="29" xfId="15" applyNumberFormat="1" applyFont="1" applyFill="1" applyBorder="1" applyAlignment="1">
      <alignment/>
    </xf>
    <xf numFmtId="43" fontId="0" fillId="0" borderId="110" xfId="15" applyFont="1" applyFill="1" applyBorder="1" applyAlignment="1">
      <alignment/>
    </xf>
    <xf numFmtId="3" fontId="9" fillId="0" borderId="28" xfId="15" applyNumberFormat="1" applyFont="1" applyFill="1" applyBorder="1" applyAlignment="1">
      <alignment horizontal="right" vertical="top"/>
    </xf>
    <xf numFmtId="43" fontId="0" fillId="0" borderId="78" xfId="15" applyFont="1" applyFill="1" applyBorder="1" applyAlignment="1">
      <alignment/>
    </xf>
    <xf numFmtId="3" fontId="0" fillId="0" borderId="79" xfId="15" applyNumberFormat="1" applyFont="1" applyFill="1" applyBorder="1" applyAlignment="1">
      <alignment/>
    </xf>
    <xf numFmtId="43" fontId="0" fillId="2" borderId="93" xfId="15" applyFont="1" applyFill="1" applyBorder="1" applyAlignment="1">
      <alignment/>
    </xf>
    <xf numFmtId="43" fontId="0" fillId="2" borderId="94" xfId="15" applyFont="1" applyFill="1" applyBorder="1" applyAlignment="1">
      <alignment/>
    </xf>
    <xf numFmtId="43" fontId="0" fillId="0" borderId="109" xfId="15" applyFont="1" applyFill="1" applyBorder="1" applyAlignment="1">
      <alignment/>
    </xf>
    <xf numFmtId="43" fontId="0" fillId="0" borderId="115" xfId="15" applyFont="1" applyFill="1" applyBorder="1" applyAlignment="1">
      <alignment/>
    </xf>
    <xf numFmtId="3" fontId="9" fillId="0" borderId="8" xfId="0" applyNumberFormat="1" applyFont="1" applyBorder="1" applyAlignment="1">
      <alignment vertical="top" wrapText="1"/>
    </xf>
    <xf numFmtId="43" fontId="0" fillId="0" borderId="105" xfId="15" applyFont="1" applyFill="1" applyBorder="1" applyAlignment="1">
      <alignment/>
    </xf>
    <xf numFmtId="43" fontId="0" fillId="0" borderId="115" xfId="15" applyFont="1" applyFill="1" applyBorder="1" applyAlignment="1">
      <alignment/>
    </xf>
    <xf numFmtId="43" fontId="0" fillId="0" borderId="109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9" fillId="0" borderId="111" xfId="15" applyFont="1" applyFill="1" applyBorder="1" applyAlignment="1">
      <alignment horizontal="left" vertical="top"/>
    </xf>
    <xf numFmtId="3" fontId="0" fillId="0" borderId="111" xfId="15" applyNumberFormat="1" applyFont="1" applyFill="1" applyBorder="1" applyAlignment="1">
      <alignment/>
    </xf>
    <xf numFmtId="43" fontId="0" fillId="0" borderId="116" xfId="15" applyFont="1" applyFill="1" applyBorder="1" applyAlignment="1">
      <alignment/>
    </xf>
    <xf numFmtId="174" fontId="9" fillId="0" borderId="0" xfId="15" applyNumberFormat="1" applyFont="1" applyFill="1" applyBorder="1" applyAlignment="1">
      <alignment horizontal="left" vertical="top"/>
    </xf>
    <xf numFmtId="3" fontId="9" fillId="0" borderId="67" xfId="15" applyNumberFormat="1" applyFont="1" applyFill="1" applyBorder="1" applyAlignment="1">
      <alignment horizontal="right" vertical="top"/>
    </xf>
    <xf numFmtId="43" fontId="0" fillId="0" borderId="110" xfId="15" applyFont="1" applyFill="1" applyBorder="1" applyAlignment="1">
      <alignment/>
    </xf>
    <xf numFmtId="3" fontId="9" fillId="0" borderId="38" xfId="0" applyNumberFormat="1" applyFont="1" applyBorder="1" applyAlignment="1">
      <alignment vertical="top" wrapText="1"/>
    </xf>
    <xf numFmtId="43" fontId="9" fillId="0" borderId="74" xfId="15" applyFont="1" applyFill="1" applyBorder="1" applyAlignment="1">
      <alignment horizontal="left" vertical="top" wrapText="1"/>
    </xf>
    <xf numFmtId="43" fontId="0" fillId="0" borderId="115" xfId="15" applyFont="1" applyFill="1" applyBorder="1" applyAlignment="1">
      <alignment/>
    </xf>
    <xf numFmtId="174" fontId="9" fillId="0" borderId="0" xfId="15" applyNumberFormat="1" applyFont="1" applyFill="1" applyBorder="1" applyAlignment="1">
      <alignment horizontal="left" vertical="top"/>
    </xf>
    <xf numFmtId="43" fontId="0" fillId="0" borderId="117" xfId="15" applyFont="1" applyFill="1" applyBorder="1" applyAlignment="1">
      <alignment/>
    </xf>
    <xf numFmtId="174" fontId="9" fillId="0" borderId="66" xfId="15" applyNumberFormat="1" applyFont="1" applyFill="1" applyBorder="1" applyAlignment="1">
      <alignment horizontal="left" vertical="top"/>
    </xf>
    <xf numFmtId="43" fontId="0" fillId="0" borderId="117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3" fontId="0" fillId="0" borderId="28" xfId="15" applyNumberFormat="1" applyFont="1" applyFill="1" applyBorder="1" applyAlignment="1">
      <alignment/>
    </xf>
    <xf numFmtId="174" fontId="9" fillId="0" borderId="118" xfId="15" applyNumberFormat="1" applyFont="1" applyFill="1" applyBorder="1" applyAlignment="1">
      <alignment horizontal="left" vertical="top"/>
    </xf>
    <xf numFmtId="43" fontId="9" fillId="0" borderId="74" xfId="15" applyFont="1" applyFill="1" applyBorder="1" applyAlignment="1">
      <alignment horizontal="left" vertical="top" wrapText="1"/>
    </xf>
    <xf numFmtId="174" fontId="9" fillId="0" borderId="119" xfId="15" applyNumberFormat="1" applyFont="1" applyFill="1" applyBorder="1" applyAlignment="1">
      <alignment horizontal="left" vertical="top"/>
    </xf>
    <xf numFmtId="43" fontId="9" fillId="0" borderId="28" xfId="15" applyFont="1" applyFill="1" applyBorder="1" applyAlignment="1">
      <alignment horizontal="left" vertical="top" wrapText="1"/>
    </xf>
    <xf numFmtId="174" fontId="9" fillId="0" borderId="118" xfId="15" applyNumberFormat="1" applyFont="1" applyFill="1" applyBorder="1" applyAlignment="1">
      <alignment horizontal="left" vertical="top"/>
    </xf>
    <xf numFmtId="43" fontId="0" fillId="0" borderId="120" xfId="15" applyFont="1" applyFill="1" applyBorder="1" applyAlignment="1">
      <alignment/>
    </xf>
    <xf numFmtId="3" fontId="0" fillId="0" borderId="28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119" xfId="15" applyFont="1" applyFill="1" applyBorder="1" applyAlignment="1">
      <alignment/>
    </xf>
    <xf numFmtId="43" fontId="9" fillId="0" borderId="29" xfId="15" applyFont="1" applyFill="1" applyBorder="1" applyAlignment="1">
      <alignment horizontal="left" vertical="top"/>
    </xf>
    <xf numFmtId="3" fontId="0" fillId="0" borderId="29" xfId="15" applyNumberFormat="1" applyFont="1" applyFill="1" applyBorder="1" applyAlignment="1">
      <alignment/>
    </xf>
    <xf numFmtId="43" fontId="0" fillId="0" borderId="62" xfId="15" applyFont="1" applyFill="1" applyBorder="1" applyAlignment="1">
      <alignment/>
    </xf>
    <xf numFmtId="3" fontId="9" fillId="0" borderId="34" xfId="0" applyNumberFormat="1" applyFont="1" applyBorder="1" applyAlignment="1">
      <alignment vertical="top" wrapText="1"/>
    </xf>
    <xf numFmtId="43" fontId="0" fillId="4" borderId="115" xfId="15" applyFont="1" applyFill="1" applyBorder="1" applyAlignment="1">
      <alignment/>
    </xf>
    <xf numFmtId="43" fontId="0" fillId="0" borderId="121" xfId="15" applyFont="1" applyFill="1" applyBorder="1" applyAlignment="1">
      <alignment/>
    </xf>
    <xf numFmtId="43" fontId="0" fillId="4" borderId="122" xfId="15" applyFont="1" applyFill="1" applyBorder="1" applyAlignment="1">
      <alignment/>
    </xf>
    <xf numFmtId="43" fontId="0" fillId="4" borderId="44" xfId="15" applyFont="1" applyFill="1" applyBorder="1" applyAlignment="1">
      <alignment/>
    </xf>
    <xf numFmtId="43" fontId="9" fillId="4" borderId="123" xfId="15" applyFont="1" applyFill="1" applyBorder="1" applyAlignment="1">
      <alignment horizontal="left" vertical="top"/>
    </xf>
    <xf numFmtId="3" fontId="0" fillId="4" borderId="123" xfId="15" applyNumberFormat="1" applyFont="1" applyFill="1" applyBorder="1" applyAlignment="1">
      <alignment/>
    </xf>
    <xf numFmtId="3" fontId="9" fillId="4" borderId="123" xfId="0" applyNumberFormat="1" applyFont="1" applyFill="1" applyBorder="1" applyAlignment="1">
      <alignment vertical="top" wrapText="1"/>
    </xf>
    <xf numFmtId="3" fontId="9" fillId="4" borderId="124" xfId="0" applyNumberFormat="1" applyFont="1" applyFill="1" applyBorder="1" applyAlignment="1">
      <alignment vertical="top" wrapText="1"/>
    </xf>
    <xf numFmtId="170" fontId="9" fillId="4" borderId="125" xfId="15" applyNumberFormat="1" applyFont="1" applyFill="1" applyBorder="1" applyAlignment="1">
      <alignment horizontal="left" vertical="top"/>
    </xf>
    <xf numFmtId="43" fontId="0" fillId="4" borderId="118" xfId="15" applyFont="1" applyFill="1" applyBorder="1" applyAlignment="1">
      <alignment/>
    </xf>
    <xf numFmtId="43" fontId="0" fillId="4" borderId="67" xfId="15" applyFont="1" applyFill="1" applyBorder="1" applyAlignment="1">
      <alignment/>
    </xf>
    <xf numFmtId="43" fontId="0" fillId="4" borderId="120" xfId="15" applyFont="1" applyFill="1" applyBorder="1" applyAlignment="1">
      <alignment/>
    </xf>
    <xf numFmtId="3" fontId="9" fillId="4" borderId="28" xfId="0" applyNumberFormat="1" applyFont="1" applyFill="1" applyBorder="1" applyAlignment="1">
      <alignment vertical="top" wrapText="1"/>
    </xf>
    <xf numFmtId="3" fontId="9" fillId="4" borderId="126" xfId="0" applyNumberFormat="1" applyFont="1" applyFill="1" applyBorder="1" applyAlignment="1">
      <alignment vertical="top" wrapText="1"/>
    </xf>
    <xf numFmtId="43" fontId="0" fillId="4" borderId="127" xfId="15" applyFont="1" applyFill="1" applyBorder="1" applyAlignment="1">
      <alignment/>
    </xf>
    <xf numFmtId="43" fontId="0" fillId="4" borderId="119" xfId="15" applyFont="1" applyFill="1" applyBorder="1" applyAlignment="1">
      <alignment/>
    </xf>
    <xf numFmtId="3" fontId="9" fillId="4" borderId="29" xfId="0" applyNumberFormat="1" applyFont="1" applyFill="1" applyBorder="1" applyAlignment="1">
      <alignment vertical="top" wrapText="1"/>
    </xf>
    <xf numFmtId="3" fontId="9" fillId="4" borderId="90" xfId="0" applyNumberFormat="1" applyFont="1" applyFill="1" applyBorder="1" applyAlignment="1">
      <alignment vertical="top" wrapText="1"/>
    </xf>
    <xf numFmtId="174" fontId="9" fillId="0" borderId="128" xfId="15" applyNumberFormat="1" applyFont="1" applyFill="1" applyBorder="1" applyAlignment="1">
      <alignment horizontal="left" vertical="top"/>
    </xf>
    <xf numFmtId="170" fontId="9" fillId="4" borderId="93" xfId="15" applyNumberFormat="1" applyFont="1" applyFill="1" applyBorder="1" applyAlignment="1">
      <alignment horizontal="left" vertical="top"/>
    </xf>
    <xf numFmtId="43" fontId="0" fillId="4" borderId="94" xfId="15" applyFont="1" applyFill="1" applyBorder="1" applyAlignment="1">
      <alignment/>
    </xf>
    <xf numFmtId="43" fontId="9" fillId="4" borderId="27" xfId="15" applyFont="1" applyFill="1" applyBorder="1" applyAlignment="1">
      <alignment horizontal="left" vertical="top"/>
    </xf>
    <xf numFmtId="3" fontId="9" fillId="4" borderId="27" xfId="15" applyNumberFormat="1" applyFont="1" applyFill="1" applyBorder="1" applyAlignment="1">
      <alignment horizontal="right" vertical="top"/>
    </xf>
    <xf numFmtId="43" fontId="0" fillId="4" borderId="96" xfId="15" applyFont="1" applyFill="1" applyBorder="1" applyAlignment="1">
      <alignment/>
    </xf>
    <xf numFmtId="43" fontId="0" fillId="4" borderId="97" xfId="15" applyFont="1" applyFill="1" applyBorder="1" applyAlignment="1">
      <alignment/>
    </xf>
    <xf numFmtId="43" fontId="9" fillId="4" borderId="29" xfId="15" applyFont="1" applyFill="1" applyBorder="1" applyAlignment="1">
      <alignment horizontal="left" vertical="top"/>
    </xf>
    <xf numFmtId="3" fontId="0" fillId="4" borderId="29" xfId="15" applyNumberFormat="1" applyFont="1" applyFill="1" applyBorder="1" applyAlignment="1">
      <alignment/>
    </xf>
    <xf numFmtId="174" fontId="9" fillId="0" borderId="129" xfId="15" applyNumberFormat="1" applyFont="1" applyFill="1" applyBorder="1" applyAlignment="1">
      <alignment horizontal="left" vertical="top"/>
    </xf>
    <xf numFmtId="43" fontId="9" fillId="0" borderId="130" xfId="15" applyFont="1" applyFill="1" applyBorder="1" applyAlignment="1">
      <alignment horizontal="left" vertical="top"/>
    </xf>
    <xf numFmtId="174" fontId="9" fillId="0" borderId="84" xfId="15" applyNumberFormat="1" applyFont="1" applyFill="1" applyBorder="1" applyAlignment="1">
      <alignment horizontal="left" vertical="top"/>
    </xf>
    <xf numFmtId="3" fontId="9" fillId="0" borderId="85" xfId="15" applyNumberFormat="1" applyFont="1" applyFill="1" applyBorder="1" applyAlignment="1">
      <alignment horizontal="right" vertical="top"/>
    </xf>
    <xf numFmtId="174" fontId="9" fillId="0" borderId="97" xfId="15" applyNumberFormat="1" applyFont="1" applyFill="1" applyBorder="1" applyAlignment="1">
      <alignment horizontal="left" vertical="top"/>
    </xf>
    <xf numFmtId="43" fontId="0" fillId="0" borderId="0" xfId="15" applyFont="1" applyFill="1" applyBorder="1" applyAlignment="1">
      <alignment/>
    </xf>
    <xf numFmtId="168" fontId="33" fillId="2" borderId="131" xfId="15" applyNumberFormat="1" applyFont="1" applyFill="1" applyBorder="1" applyAlignment="1">
      <alignment horizontal="left" vertical="top"/>
    </xf>
    <xf numFmtId="43" fontId="0" fillId="2" borderId="132" xfId="15" applyFont="1" applyFill="1" applyBorder="1" applyAlignment="1">
      <alignment/>
    </xf>
    <xf numFmtId="43" fontId="0" fillId="2" borderId="133" xfId="15" applyFont="1" applyFill="1" applyBorder="1" applyAlignment="1">
      <alignment/>
    </xf>
    <xf numFmtId="43" fontId="33" fillId="2" borderId="45" xfId="15" applyFont="1" applyFill="1" applyBorder="1" applyAlignment="1">
      <alignment horizontal="left" vertical="top"/>
    </xf>
    <xf numFmtId="3" fontId="33" fillId="2" borderId="45" xfId="15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vertical="top" wrapText="1"/>
    </xf>
    <xf numFmtId="43" fontId="0" fillId="2" borderId="0" xfId="15" applyFont="1" applyFill="1" applyBorder="1" applyAlignment="1">
      <alignment/>
    </xf>
    <xf numFmtId="43" fontId="33" fillId="2" borderId="28" xfId="15" applyFont="1" applyFill="1" applyBorder="1" applyAlignment="1">
      <alignment horizontal="left" vertical="top"/>
    </xf>
    <xf numFmtId="3" fontId="33" fillId="2" borderId="28" xfId="15" applyNumberFormat="1" applyFont="1" applyFill="1" applyBorder="1" applyAlignment="1">
      <alignment horizontal="right" vertical="top"/>
    </xf>
    <xf numFmtId="3" fontId="9" fillId="0" borderId="126" xfId="0" applyNumberFormat="1" applyFont="1" applyBorder="1" applyAlignment="1">
      <alignment vertical="top" wrapText="1"/>
    </xf>
    <xf numFmtId="43" fontId="0" fillId="2" borderId="62" xfId="15" applyFont="1" applyFill="1" applyBorder="1" applyAlignment="1">
      <alignment/>
    </xf>
    <xf numFmtId="43" fontId="0" fillId="2" borderId="63" xfId="15" applyFont="1" applyFill="1" applyBorder="1" applyAlignment="1">
      <alignment/>
    </xf>
    <xf numFmtId="43" fontId="33" fillId="2" borderId="22" xfId="15" applyFont="1" applyFill="1" applyBorder="1" applyAlignment="1">
      <alignment horizontal="left" vertical="top"/>
    </xf>
    <xf numFmtId="3" fontId="33" fillId="2" borderId="22" xfId="15" applyNumberFormat="1" applyFont="1" applyFill="1" applyBorder="1" applyAlignment="1">
      <alignment horizontal="right" vertical="top"/>
    </xf>
    <xf numFmtId="170" fontId="9" fillId="4" borderId="96" xfId="15" applyNumberFormat="1" applyFont="1" applyFill="1" applyBorder="1" applyAlignment="1">
      <alignment horizontal="left" vertical="top"/>
    </xf>
    <xf numFmtId="43" fontId="0" fillId="4" borderId="0" xfId="15" applyFont="1" applyFill="1" applyBorder="1" applyAlignment="1">
      <alignment/>
    </xf>
    <xf numFmtId="43" fontId="9" fillId="4" borderId="28" xfId="15" applyFont="1" applyFill="1" applyBorder="1" applyAlignment="1">
      <alignment horizontal="left" vertical="top"/>
    </xf>
    <xf numFmtId="3" fontId="9" fillId="4" borderId="28" xfId="15" applyNumberFormat="1" applyFont="1" applyFill="1" applyBorder="1" applyAlignment="1">
      <alignment horizontal="right" vertical="top"/>
    </xf>
    <xf numFmtId="3" fontId="9" fillId="0" borderId="38" xfId="0" applyNumberFormat="1" applyFont="1" applyBorder="1" applyAlignment="1">
      <alignment vertical="top" wrapText="1"/>
    </xf>
    <xf numFmtId="43" fontId="0" fillId="0" borderId="105" xfId="15" applyFont="1" applyFill="1" applyBorder="1" applyAlignment="1">
      <alignment/>
    </xf>
    <xf numFmtId="43" fontId="0" fillId="0" borderId="116" xfId="15" applyFont="1" applyFill="1" applyBorder="1" applyAlignment="1">
      <alignment/>
    </xf>
    <xf numFmtId="43" fontId="0" fillId="0" borderId="95" xfId="15" applyFont="1" applyFill="1" applyBorder="1" applyAlignment="1">
      <alignment/>
    </xf>
    <xf numFmtId="43" fontId="0" fillId="0" borderId="127" xfId="15" applyFont="1" applyFill="1" applyBorder="1" applyAlignment="1">
      <alignment/>
    </xf>
    <xf numFmtId="3" fontId="9" fillId="0" borderId="24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20" fillId="3" borderId="134" xfId="19" applyFont="1" applyFill="1" applyBorder="1" applyAlignment="1">
      <alignment vertical="center" wrapText="1"/>
      <protection/>
    </xf>
    <xf numFmtId="0" fontId="22" fillId="0" borderId="0" xfId="19" applyFont="1" applyBorder="1" applyAlignment="1">
      <alignment horizontal="center" vertical="center" wrapText="1"/>
      <protection/>
    </xf>
    <xf numFmtId="1" fontId="20" fillId="0" borderId="10" xfId="19" applyNumberFormat="1" applyFont="1" applyBorder="1" applyAlignment="1">
      <alignment horizontal="right" vertical="center"/>
      <protection/>
    </xf>
    <xf numFmtId="1" fontId="20" fillId="0" borderId="53" xfId="19" applyNumberFormat="1" applyFont="1" applyBorder="1" applyAlignment="1">
      <alignment horizontal="right" vertical="center"/>
      <protection/>
    </xf>
    <xf numFmtId="1" fontId="20" fillId="0" borderId="54" xfId="19" applyNumberFormat="1" applyFont="1" applyBorder="1" applyAlignment="1">
      <alignment horizontal="right" vertical="center"/>
      <protection/>
    </xf>
    <xf numFmtId="1" fontId="20" fillId="0" borderId="5" xfId="0" applyNumberFormat="1" applyFont="1" applyBorder="1" applyAlignment="1">
      <alignment horizontal="right" vertical="center"/>
    </xf>
    <xf numFmtId="1" fontId="20" fillId="0" borderId="6" xfId="0" applyNumberFormat="1" applyFont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1" fontId="24" fillId="0" borderId="16" xfId="19" applyNumberFormat="1" applyFont="1" applyBorder="1" applyAlignment="1">
      <alignment horizontal="right" vertical="center" wrapText="1"/>
      <protection/>
    </xf>
    <xf numFmtId="1" fontId="20" fillId="0" borderId="1" xfId="0" applyNumberFormat="1" applyFont="1" applyBorder="1" applyAlignment="1">
      <alignment horizontal="right" vertical="center"/>
    </xf>
    <xf numFmtId="1" fontId="20" fillId="0" borderId="1" xfId="19" applyNumberFormat="1" applyFont="1" applyBorder="1" applyAlignment="1">
      <alignment horizontal="right" vertical="center"/>
      <protection/>
    </xf>
    <xf numFmtId="1" fontId="24" fillId="0" borderId="10" xfId="19" applyNumberFormat="1" applyFont="1" applyBorder="1" applyAlignment="1">
      <alignment horizontal="right" vertical="center" wrapText="1"/>
      <protection/>
    </xf>
    <xf numFmtId="1" fontId="24" fillId="0" borderId="10" xfId="19" applyNumberFormat="1" applyFont="1" applyBorder="1" applyAlignment="1">
      <alignment horizontal="right" vertical="center"/>
      <protection/>
    </xf>
    <xf numFmtId="1" fontId="20" fillId="0" borderId="17" xfId="19" applyNumberFormat="1" applyFont="1" applyBorder="1" applyAlignment="1">
      <alignment horizontal="right" vertical="center"/>
      <protection/>
    </xf>
    <xf numFmtId="1" fontId="20" fillId="0" borderId="1" xfId="19" applyNumberFormat="1" applyFont="1" applyFill="1" applyBorder="1" applyAlignment="1">
      <alignment horizontal="right" vertical="center"/>
      <protection/>
    </xf>
    <xf numFmtId="1" fontId="20" fillId="0" borderId="6" xfId="19" applyNumberFormat="1" applyFont="1" applyFill="1" applyBorder="1" applyAlignment="1">
      <alignment horizontal="right" vertical="center"/>
      <protection/>
    </xf>
    <xf numFmtId="1" fontId="20" fillId="0" borderId="56" xfId="19" applyNumberFormat="1" applyFont="1" applyBorder="1" applyAlignment="1">
      <alignment horizontal="right" vertical="center"/>
      <protection/>
    </xf>
    <xf numFmtId="1" fontId="20" fillId="0" borderId="135" xfId="19" applyNumberFormat="1" applyFont="1" applyBorder="1" applyAlignment="1">
      <alignment horizontal="right" vertical="center"/>
      <protection/>
    </xf>
    <xf numFmtId="1" fontId="20" fillId="0" borderId="57" xfId="19" applyNumberFormat="1" applyFont="1" applyBorder="1" applyAlignment="1">
      <alignment horizontal="right" vertical="center"/>
      <protection/>
    </xf>
    <xf numFmtId="1" fontId="20" fillId="0" borderId="136" xfId="19" applyNumberFormat="1" applyFont="1" applyBorder="1" applyAlignment="1">
      <alignment horizontal="right" vertical="center"/>
      <protection/>
    </xf>
    <xf numFmtId="1" fontId="20" fillId="0" borderId="137" xfId="19" applyNumberFormat="1" applyFont="1" applyFill="1" applyBorder="1" applyAlignment="1">
      <alignment horizontal="right" vertical="center"/>
      <protection/>
    </xf>
    <xf numFmtId="1" fontId="20" fillId="0" borderId="138" xfId="19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40" fillId="0" borderId="6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20" fillId="0" borderId="139" xfId="0" applyFont="1" applyFill="1" applyBorder="1" applyAlignment="1">
      <alignment vertical="top" wrapText="1"/>
    </xf>
    <xf numFmtId="0" fontId="39" fillId="0" borderId="46" xfId="0" applyFont="1" applyFill="1" applyBorder="1" applyAlignment="1">
      <alignment horizontal="center" vertical="top" wrapText="1"/>
    </xf>
    <xf numFmtId="0" fontId="20" fillId="0" borderId="48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48" xfId="0" applyFont="1" applyFill="1" applyBorder="1" applyAlignment="1">
      <alignment vertical="top" wrapText="1"/>
    </xf>
    <xf numFmtId="6" fontId="20" fillId="0" borderId="46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0" fontId="20" fillId="0" borderId="139" xfId="0" applyFont="1" applyBorder="1" applyAlignment="1">
      <alignment vertical="top" wrapText="1"/>
    </xf>
    <xf numFmtId="0" fontId="20" fillId="0" borderId="140" xfId="0" applyFont="1" applyBorder="1" applyAlignment="1">
      <alignment vertical="top" wrapText="1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 vertical="top" wrapText="1"/>
    </xf>
    <xf numFmtId="0" fontId="20" fillId="0" borderId="52" xfId="0" applyFont="1" applyBorder="1" applyAlignment="1">
      <alignment vertical="top" wrapText="1"/>
    </xf>
    <xf numFmtId="0" fontId="20" fillId="0" borderId="46" xfId="0" applyFont="1" applyFill="1" applyBorder="1" applyAlignment="1">
      <alignment vertical="top" wrapText="1"/>
    </xf>
    <xf numFmtId="0" fontId="39" fillId="0" borderId="1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textRotation="90" wrapText="1"/>
    </xf>
    <xf numFmtId="43" fontId="9" fillId="0" borderId="27" xfId="15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5" borderId="2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0" fillId="0" borderId="46" xfId="0" applyNumberFormat="1" applyFont="1" applyFill="1" applyBorder="1" applyAlignment="1">
      <alignment vertical="top" wrapText="1"/>
    </xf>
    <xf numFmtId="0" fontId="20" fillId="0" borderId="47" xfId="0" applyFont="1" applyFill="1" applyBorder="1" applyAlignment="1">
      <alignment vertical="top" wrapText="1"/>
    </xf>
    <xf numFmtId="0" fontId="20" fillId="0" borderId="52" xfId="0" applyFont="1" applyFill="1" applyBorder="1" applyAlignment="1">
      <alignment vertical="top" wrapText="1"/>
    </xf>
    <xf numFmtId="0" fontId="20" fillId="0" borderId="140" xfId="0" applyFont="1" applyFill="1" applyBorder="1" applyAlignment="1">
      <alignment vertical="top" wrapText="1"/>
    </xf>
    <xf numFmtId="1" fontId="20" fillId="0" borderId="11" xfId="0" applyNumberFormat="1" applyFont="1" applyFill="1" applyBorder="1" applyAlignment="1">
      <alignment vertical="top" wrapText="1"/>
    </xf>
    <xf numFmtId="1" fontId="20" fillId="0" borderId="139" xfId="0" applyNumberFormat="1" applyFont="1" applyBorder="1" applyAlignment="1">
      <alignment vertical="top" wrapText="1"/>
    </xf>
    <xf numFmtId="1" fontId="20" fillId="0" borderId="140" xfId="0" applyNumberFormat="1" applyFont="1" applyBorder="1" applyAlignment="1">
      <alignment vertical="top" wrapText="1"/>
    </xf>
    <xf numFmtId="0" fontId="39" fillId="2" borderId="11" xfId="0" applyFont="1" applyFill="1" applyBorder="1" applyAlignment="1">
      <alignment wrapText="1"/>
    </xf>
    <xf numFmtId="0" fontId="20" fillId="2" borderId="139" xfId="0" applyFont="1" applyFill="1" applyBorder="1" applyAlignment="1">
      <alignment wrapText="1"/>
    </xf>
    <xf numFmtId="0" fontId="20" fillId="2" borderId="140" xfId="0" applyFont="1" applyFill="1" applyBorder="1" applyAlignment="1">
      <alignment wrapText="1"/>
    </xf>
    <xf numFmtId="0" fontId="39" fillId="2" borderId="141" xfId="0" applyFont="1" applyFill="1" applyBorder="1" applyAlignment="1">
      <alignment vertical="top" wrapText="1"/>
    </xf>
    <xf numFmtId="0" fontId="39" fillId="2" borderId="142" xfId="0" applyFont="1" applyFill="1" applyBorder="1" applyAlignment="1">
      <alignment vertical="top" wrapText="1"/>
    </xf>
    <xf numFmtId="0" fontId="39" fillId="2" borderId="49" xfId="0" applyFont="1" applyFill="1" applyBorder="1" applyAlignment="1">
      <alignment vertical="top" wrapText="1"/>
    </xf>
    <xf numFmtId="0" fontId="39" fillId="2" borderId="143" xfId="0" applyFont="1" applyFill="1" applyBorder="1" applyAlignment="1">
      <alignment horizontal="center" wrapText="1"/>
    </xf>
    <xf numFmtId="0" fontId="39" fillId="2" borderId="140" xfId="0" applyFont="1" applyFill="1" applyBorder="1" applyAlignment="1">
      <alignment horizontal="center" wrapText="1"/>
    </xf>
    <xf numFmtId="0" fontId="39" fillId="2" borderId="143" xfId="0" applyFont="1" applyFill="1" applyBorder="1" applyAlignment="1">
      <alignment wrapText="1"/>
    </xf>
    <xf numFmtId="0" fontId="39" fillId="2" borderId="14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0" fillId="2" borderId="11" xfId="0" applyFont="1" applyFill="1" applyBorder="1" applyAlignment="1">
      <alignment vertical="top" wrapText="1"/>
    </xf>
    <xf numFmtId="0" fontId="20" fillId="2" borderId="139" xfId="0" applyFont="1" applyFill="1" applyBorder="1" applyAlignment="1">
      <alignment vertical="top" wrapText="1"/>
    </xf>
    <xf numFmtId="0" fontId="20" fillId="2" borderId="140" xfId="0" applyFont="1" applyFill="1" applyBorder="1" applyAlignment="1">
      <alignment vertical="top" wrapText="1"/>
    </xf>
    <xf numFmtId="49" fontId="20" fillId="0" borderId="46" xfId="18" applyNumberFormat="1" applyFont="1" applyFill="1" applyBorder="1" applyAlignment="1">
      <alignment vertical="top" wrapText="1"/>
      <protection/>
    </xf>
    <xf numFmtId="0" fontId="20" fillId="0" borderId="47" xfId="18" applyFont="1" applyFill="1" applyBorder="1" applyAlignment="1">
      <alignment vertical="top" wrapText="1"/>
      <protection/>
    </xf>
    <xf numFmtId="0" fontId="20" fillId="0" borderId="48" xfId="18" applyFont="1" applyFill="1" applyBorder="1" applyAlignment="1">
      <alignment vertical="top" wrapText="1"/>
      <protection/>
    </xf>
    <xf numFmtId="0" fontId="39" fillId="0" borderId="46" xfId="18" applyFont="1" applyFill="1" applyBorder="1" applyAlignment="1">
      <alignment horizontal="center" vertical="top" wrapText="1"/>
      <protection/>
    </xf>
    <xf numFmtId="0" fontId="20" fillId="0" borderId="47" xfId="18" applyFont="1" applyBorder="1" applyAlignment="1">
      <alignment vertical="top" wrapText="1"/>
      <protection/>
    </xf>
    <xf numFmtId="0" fontId="20" fillId="0" borderId="48" xfId="18" applyFont="1" applyBorder="1" applyAlignment="1">
      <alignment vertical="top" wrapText="1"/>
      <protection/>
    </xf>
    <xf numFmtId="0" fontId="20" fillId="0" borderId="46" xfId="18" applyFont="1" applyFill="1" applyBorder="1" applyAlignment="1">
      <alignment vertical="top" wrapText="1"/>
      <protection/>
    </xf>
    <xf numFmtId="0" fontId="20" fillId="0" borderId="52" xfId="18" applyFont="1" applyBorder="1" applyAlignment="1">
      <alignment vertical="top" wrapText="1"/>
      <protection/>
    </xf>
    <xf numFmtId="0" fontId="39" fillId="0" borderId="11" xfId="18" applyFont="1" applyFill="1" applyBorder="1" applyAlignment="1">
      <alignment horizontal="center" vertical="top" wrapText="1"/>
      <protection/>
    </xf>
    <xf numFmtId="0" fontId="20" fillId="0" borderId="139" xfId="18" applyFont="1" applyBorder="1" applyAlignment="1">
      <alignment vertical="top" wrapText="1"/>
      <protection/>
    </xf>
    <xf numFmtId="0" fontId="20" fillId="0" borderId="140" xfId="18" applyFont="1" applyBorder="1" applyAlignment="1">
      <alignment vertical="top" wrapText="1"/>
      <protection/>
    </xf>
    <xf numFmtId="0" fontId="20" fillId="0" borderId="52" xfId="18" applyFont="1" applyFill="1" applyBorder="1" applyAlignment="1">
      <alignment vertical="top" wrapText="1"/>
      <protection/>
    </xf>
    <xf numFmtId="1" fontId="20" fillId="0" borderId="11" xfId="18" applyNumberFormat="1" applyFont="1" applyFill="1" applyBorder="1" applyAlignment="1">
      <alignment vertical="top" wrapText="1"/>
      <protection/>
    </xf>
    <xf numFmtId="1" fontId="20" fillId="0" borderId="139" xfId="18" applyNumberFormat="1" applyFont="1" applyBorder="1" applyAlignment="1">
      <alignment vertical="top" wrapText="1"/>
      <protection/>
    </xf>
    <xf numFmtId="1" fontId="20" fillId="0" borderId="140" xfId="18" applyNumberFormat="1" applyFont="1" applyBorder="1" applyAlignment="1">
      <alignment vertical="top" wrapText="1"/>
      <protection/>
    </xf>
    <xf numFmtId="0" fontId="20" fillId="0" borderId="11" xfId="18" applyFont="1" applyFill="1" applyBorder="1" applyAlignment="1">
      <alignment vertical="top" wrapText="1"/>
      <protection/>
    </xf>
    <xf numFmtId="0" fontId="39" fillId="2" borderId="141" xfId="18" applyFont="1" applyFill="1" applyBorder="1" applyAlignment="1">
      <alignment vertical="top" wrapText="1"/>
      <protection/>
    </xf>
    <xf numFmtId="0" fontId="39" fillId="2" borderId="142" xfId="18" applyFont="1" applyFill="1" applyBorder="1" applyAlignment="1">
      <alignment vertical="top" wrapText="1"/>
      <protection/>
    </xf>
    <xf numFmtId="0" fontId="39" fillId="2" borderId="49" xfId="18" applyFont="1" applyFill="1" applyBorder="1" applyAlignment="1">
      <alignment vertical="top" wrapText="1"/>
      <protection/>
    </xf>
    <xf numFmtId="0" fontId="39" fillId="2" borderId="143" xfId="18" applyFont="1" applyFill="1" applyBorder="1" applyAlignment="1">
      <alignment horizontal="center" wrapText="1"/>
      <protection/>
    </xf>
    <xf numFmtId="0" fontId="39" fillId="2" borderId="140" xfId="18" applyFont="1" applyFill="1" applyBorder="1" applyAlignment="1">
      <alignment horizontal="center" wrapText="1"/>
      <protection/>
    </xf>
    <xf numFmtId="0" fontId="39" fillId="2" borderId="143" xfId="18" applyFont="1" applyFill="1" applyBorder="1" applyAlignment="1">
      <alignment wrapText="1"/>
      <protection/>
    </xf>
    <xf numFmtId="0" fontId="39" fillId="2" borderId="140" xfId="18" applyFont="1" applyFill="1" applyBorder="1" applyAlignment="1">
      <alignment wrapText="1"/>
      <protection/>
    </xf>
    <xf numFmtId="0" fontId="39" fillId="2" borderId="11" xfId="18" applyFont="1" applyFill="1" applyBorder="1" applyAlignment="1">
      <alignment wrapText="1"/>
      <protection/>
    </xf>
    <xf numFmtId="0" fontId="20" fillId="2" borderId="139" xfId="18" applyFont="1" applyFill="1" applyBorder="1" applyAlignment="1">
      <alignment wrapText="1"/>
      <protection/>
    </xf>
    <xf numFmtId="0" fontId="20" fillId="2" borderId="140" xfId="18" applyFont="1" applyFill="1" applyBorder="1" applyAlignment="1">
      <alignment wrapText="1"/>
      <protection/>
    </xf>
    <xf numFmtId="49" fontId="20" fillId="0" borderId="11" xfId="18" applyNumberFormat="1" applyFont="1" applyFill="1" applyBorder="1" applyAlignment="1">
      <alignment vertical="top" wrapText="1"/>
      <protection/>
    </xf>
    <xf numFmtId="0" fontId="20" fillId="0" borderId="139" xfId="18" applyFont="1" applyFill="1" applyBorder="1" applyAlignment="1">
      <alignment vertical="top" wrapText="1"/>
      <protection/>
    </xf>
    <xf numFmtId="0" fontId="20" fillId="0" borderId="140" xfId="18" applyFont="1" applyFill="1" applyBorder="1" applyAlignment="1">
      <alignment vertical="top" wrapText="1"/>
      <protection/>
    </xf>
    <xf numFmtId="0" fontId="20" fillId="2" borderId="11" xfId="18" applyFont="1" applyFill="1" applyBorder="1" applyAlignment="1">
      <alignment vertical="top" wrapText="1"/>
      <protection/>
    </xf>
    <xf numFmtId="0" fontId="20" fillId="2" borderId="139" xfId="18" applyFont="1" applyFill="1" applyBorder="1" applyAlignment="1">
      <alignment vertical="top" wrapText="1"/>
      <protection/>
    </xf>
    <xf numFmtId="0" fontId="20" fillId="2" borderId="140" xfId="18" applyFont="1" applyFill="1" applyBorder="1" applyAlignment="1">
      <alignment vertical="top" wrapText="1"/>
      <protection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0" borderId="108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9" fillId="0" borderId="0" xfId="19" applyFont="1" applyAlignment="1">
      <alignment horizontal="left"/>
      <protection/>
    </xf>
    <xf numFmtId="0" fontId="20" fillId="0" borderId="0" xfId="0" applyFont="1" applyAlignment="1">
      <alignment wrapText="1"/>
    </xf>
    <xf numFmtId="0" fontId="20" fillId="3" borderId="14" xfId="19" applyFont="1" applyFill="1" applyBorder="1" applyAlignment="1">
      <alignment horizontal="center" vertical="center"/>
      <protection/>
    </xf>
    <xf numFmtId="0" fontId="20" fillId="3" borderId="18" xfId="19" applyFont="1" applyFill="1" applyBorder="1" applyAlignment="1">
      <alignment horizontal="center" vertical="center"/>
      <protection/>
    </xf>
    <xf numFmtId="0" fontId="20" fillId="3" borderId="12" xfId="19" applyFont="1" applyFill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 wrapText="1"/>
      <protection/>
    </xf>
    <xf numFmtId="0" fontId="23" fillId="0" borderId="0" xfId="19" applyFont="1" applyBorder="1" applyAlignment="1">
      <alignment horizontal="center" vertical="center" wrapText="1"/>
      <protection/>
    </xf>
    <xf numFmtId="0" fontId="24" fillId="3" borderId="10" xfId="19" applyFont="1" applyFill="1" applyBorder="1" applyAlignment="1">
      <alignment horizontal="center" vertical="center"/>
      <protection/>
    </xf>
    <xf numFmtId="0" fontId="24" fillId="3" borderId="16" xfId="19" applyFont="1" applyFill="1" applyBorder="1" applyAlignment="1">
      <alignment horizontal="center"/>
      <protection/>
    </xf>
    <xf numFmtId="0" fontId="0" fillId="0" borderId="144" xfId="0" applyBorder="1" applyAlignment="1">
      <alignment/>
    </xf>
    <xf numFmtId="0" fontId="0" fillId="0" borderId="50" xfId="0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4UE" xfId="18"/>
    <cellStyle name="Normalny_Prognoza i kredyty-tabele 2003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dmin\Moje%20dokumenty\Budzet\2008\inwest%20od%20szymona\WPI%20do%20bud&#380;etu%20ve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98">
          <cell r="K98">
            <v>2128295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SheetLayoutView="100" workbookViewId="0" topLeftCell="A1">
      <selection activeCell="E165" sqref="E16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5.625" style="0" customWidth="1"/>
    <col min="5" max="7" width="16.125" style="97" customWidth="1"/>
    <col min="8" max="8" width="10.125" style="0" bestFit="1" customWidth="1"/>
  </cols>
  <sheetData>
    <row r="1" spans="2:7" ht="18">
      <c r="B1" s="623" t="s">
        <v>335</v>
      </c>
      <c r="C1" s="623"/>
      <c r="D1" s="623"/>
      <c r="E1" s="623"/>
      <c r="F1"/>
      <c r="G1"/>
    </row>
    <row r="2" spans="2:4" ht="18">
      <c r="B2" s="2"/>
      <c r="C2" s="2"/>
      <c r="D2" s="2"/>
    </row>
    <row r="3" spans="1:9" ht="12.75">
      <c r="A3" s="135"/>
      <c r="B3" s="135"/>
      <c r="C3" s="135"/>
      <c r="D3" s="135"/>
      <c r="E3" s="98" t="s">
        <v>56</v>
      </c>
      <c r="F3" s="98"/>
      <c r="G3" s="98"/>
      <c r="H3" s="135"/>
      <c r="I3" s="135"/>
    </row>
    <row r="4" spans="1:7" s="42" customFormat="1" ht="15" customHeight="1">
      <c r="A4" s="613" t="s">
        <v>2</v>
      </c>
      <c r="B4" s="613" t="s">
        <v>3</v>
      </c>
      <c r="C4" s="613" t="s">
        <v>4</v>
      </c>
      <c r="D4" s="613" t="s">
        <v>82</v>
      </c>
      <c r="E4" s="620" t="s">
        <v>332</v>
      </c>
      <c r="F4" s="616" t="s">
        <v>68</v>
      </c>
      <c r="G4" s="617"/>
    </row>
    <row r="5" spans="1:7" s="42" customFormat="1" ht="15" customHeight="1">
      <c r="A5" s="614"/>
      <c r="B5" s="614"/>
      <c r="C5" s="614"/>
      <c r="D5" s="614"/>
      <c r="E5" s="621"/>
      <c r="F5" s="618"/>
      <c r="G5" s="619"/>
    </row>
    <row r="6" spans="1:9" s="42" customFormat="1" ht="15" customHeight="1">
      <c r="A6" s="615"/>
      <c r="B6" s="615"/>
      <c r="C6" s="615"/>
      <c r="D6" s="615"/>
      <c r="E6" s="615"/>
      <c r="F6" s="124" t="s">
        <v>333</v>
      </c>
      <c r="G6" s="124" t="s">
        <v>334</v>
      </c>
      <c r="H6" s="136"/>
      <c r="I6" s="136"/>
    </row>
    <row r="7" spans="1:7" s="46" customFormat="1" ht="7.5" customHeight="1">
      <c r="A7" s="95">
        <v>1</v>
      </c>
      <c r="B7" s="21">
        <v>2</v>
      </c>
      <c r="C7" s="21">
        <v>3</v>
      </c>
      <c r="D7" s="96">
        <v>4</v>
      </c>
      <c r="E7" s="99">
        <v>5</v>
      </c>
      <c r="F7" s="99">
        <v>6</v>
      </c>
      <c r="G7" s="99">
        <v>7</v>
      </c>
    </row>
    <row r="8" spans="1:9" s="126" customFormat="1" ht="12.75">
      <c r="A8" s="137" t="s">
        <v>318</v>
      </c>
      <c r="B8" s="138"/>
      <c r="C8" s="138"/>
      <c r="D8" s="139" t="s">
        <v>233</v>
      </c>
      <c r="E8" s="140">
        <f aca="true" t="shared" si="0" ref="E8:G9">SUM(E9)</f>
        <v>1426403</v>
      </c>
      <c r="F8" s="140">
        <f t="shared" si="0"/>
        <v>0</v>
      </c>
      <c r="G8" s="140">
        <f t="shared" si="0"/>
        <v>1426403</v>
      </c>
      <c r="H8" s="141"/>
      <c r="I8" s="141"/>
    </row>
    <row r="9" spans="1:9" s="126" customFormat="1" ht="12.75">
      <c r="A9" s="142"/>
      <c r="B9" s="143" t="s">
        <v>319</v>
      </c>
      <c r="C9" s="144"/>
      <c r="D9" s="145" t="s">
        <v>236</v>
      </c>
      <c r="E9" s="146">
        <f t="shared" si="0"/>
        <v>1426403</v>
      </c>
      <c r="F9" s="146">
        <f t="shared" si="0"/>
        <v>0</v>
      </c>
      <c r="G9" s="146">
        <f t="shared" si="0"/>
        <v>1426403</v>
      </c>
      <c r="H9" s="141"/>
      <c r="I9" s="141"/>
    </row>
    <row r="10" spans="1:9" s="126" customFormat="1" ht="12.75">
      <c r="A10" s="142"/>
      <c r="B10" s="142"/>
      <c r="C10" s="147">
        <v>6208</v>
      </c>
      <c r="D10" s="148" t="s">
        <v>507</v>
      </c>
      <c r="E10" s="146">
        <v>1426403</v>
      </c>
      <c r="F10" s="146">
        <v>0</v>
      </c>
      <c r="G10" s="146">
        <v>1426403</v>
      </c>
      <c r="H10" s="141"/>
      <c r="I10" s="141"/>
    </row>
    <row r="11" spans="1:9" s="126" customFormat="1" ht="12.75">
      <c r="A11" s="149">
        <v>600</v>
      </c>
      <c r="B11" s="138"/>
      <c r="C11" s="138"/>
      <c r="D11" s="150" t="s">
        <v>142</v>
      </c>
      <c r="E11" s="140">
        <f>SUM(E12)</f>
        <v>385200</v>
      </c>
      <c r="F11" s="140">
        <f>SUM(F12)</f>
        <v>0</v>
      </c>
      <c r="G11" s="140">
        <f>SUM(G12)</f>
        <v>385200</v>
      </c>
      <c r="H11" s="141"/>
      <c r="I11" s="141"/>
    </row>
    <row r="12" spans="1:9" s="126" customFormat="1" ht="12.75">
      <c r="A12" s="142"/>
      <c r="B12" s="151">
        <v>60016</v>
      </c>
      <c r="C12" s="144"/>
      <c r="D12" s="152" t="s">
        <v>143</v>
      </c>
      <c r="E12" s="146">
        <f>SUM(E13:E13)</f>
        <v>385200</v>
      </c>
      <c r="F12" s="146">
        <f>SUM(F13:F13)</f>
        <v>0</v>
      </c>
      <c r="G12" s="146">
        <f>SUM(G13:G13)</f>
        <v>385200</v>
      </c>
      <c r="H12" s="141"/>
      <c r="I12" s="141"/>
    </row>
    <row r="13" spans="1:9" s="126" customFormat="1" ht="33.75">
      <c r="A13" s="153"/>
      <c r="B13" s="153"/>
      <c r="C13" s="154">
        <v>6260</v>
      </c>
      <c r="D13" s="155" t="s">
        <v>401</v>
      </c>
      <c r="E13" s="156">
        <v>385200</v>
      </c>
      <c r="F13" s="156">
        <v>0</v>
      </c>
      <c r="G13" s="156">
        <v>385200</v>
      </c>
      <c r="H13" s="141"/>
      <c r="I13" s="141"/>
    </row>
    <row r="14" spans="1:9" s="126" customFormat="1" ht="12.75">
      <c r="A14" s="157">
        <v>700</v>
      </c>
      <c r="B14" s="138"/>
      <c r="C14" s="138"/>
      <c r="D14" s="150" t="s">
        <v>145</v>
      </c>
      <c r="E14" s="158">
        <f>SUM(E15)</f>
        <v>219600</v>
      </c>
      <c r="F14" s="158">
        <f>SUM(F15)</f>
        <v>50100</v>
      </c>
      <c r="G14" s="158">
        <f>SUM(G15)</f>
        <v>169500</v>
      </c>
      <c r="H14" s="141"/>
      <c r="I14" s="141"/>
    </row>
    <row r="15" spans="1:9" s="126" customFormat="1" ht="12.75">
      <c r="A15" s="142"/>
      <c r="B15" s="151">
        <v>70005</v>
      </c>
      <c r="C15" s="144"/>
      <c r="D15" s="152" t="s">
        <v>146</v>
      </c>
      <c r="E15" s="146">
        <f>SUM(E16:E25)</f>
        <v>219600</v>
      </c>
      <c r="F15" s="146">
        <f>SUM(F16:F25)</f>
        <v>50100</v>
      </c>
      <c r="G15" s="146">
        <f>SUM(G16:G25)</f>
        <v>169500</v>
      </c>
      <c r="H15" s="141"/>
      <c r="I15" s="141"/>
    </row>
    <row r="16" spans="1:9" s="125" customFormat="1" ht="12.75">
      <c r="A16" s="159"/>
      <c r="B16" s="159"/>
      <c r="C16" s="160">
        <v>470</v>
      </c>
      <c r="D16" s="161" t="s">
        <v>147</v>
      </c>
      <c r="E16" s="162">
        <v>12000</v>
      </c>
      <c r="F16" s="162">
        <v>12000</v>
      </c>
      <c r="G16" s="162">
        <v>0</v>
      </c>
      <c r="H16" s="42"/>
      <c r="I16" s="42"/>
    </row>
    <row r="17" spans="1:9" s="125" customFormat="1" ht="12.75">
      <c r="A17" s="163"/>
      <c r="B17" s="163"/>
      <c r="C17" s="164"/>
      <c r="D17" s="165" t="s">
        <v>148</v>
      </c>
      <c r="E17" s="166"/>
      <c r="F17" s="166"/>
      <c r="G17" s="166"/>
      <c r="H17" s="42"/>
      <c r="I17" s="42"/>
    </row>
    <row r="18" spans="1:9" s="127" customFormat="1" ht="12.75">
      <c r="A18" s="163"/>
      <c r="B18" s="163"/>
      <c r="C18" s="167">
        <v>750</v>
      </c>
      <c r="D18" s="168" t="s">
        <v>149</v>
      </c>
      <c r="E18" s="169">
        <v>33600</v>
      </c>
      <c r="F18" s="169">
        <v>33600</v>
      </c>
      <c r="G18" s="169"/>
      <c r="H18" s="48"/>
      <c r="I18" s="48"/>
    </row>
    <row r="19" spans="1:9" s="125" customFormat="1" ht="12.75">
      <c r="A19" s="163"/>
      <c r="B19" s="163"/>
      <c r="C19" s="170"/>
      <c r="D19" s="171" t="s">
        <v>150</v>
      </c>
      <c r="E19" s="172"/>
      <c r="F19" s="172"/>
      <c r="G19" s="172"/>
      <c r="H19" s="173"/>
      <c r="I19" s="173"/>
    </row>
    <row r="20" spans="1:9" s="125" customFormat="1" ht="12.75">
      <c r="A20" s="159"/>
      <c r="B20" s="159"/>
      <c r="C20" s="174"/>
      <c r="D20" s="175" t="s">
        <v>151</v>
      </c>
      <c r="E20" s="176"/>
      <c r="F20" s="176"/>
      <c r="G20" s="176"/>
      <c r="H20" s="173"/>
      <c r="I20" s="173"/>
    </row>
    <row r="21" spans="1:9" s="125" customFormat="1" ht="12.75">
      <c r="A21" s="159"/>
      <c r="B21" s="159"/>
      <c r="C21" s="177"/>
      <c r="D21" s="178" t="s">
        <v>152</v>
      </c>
      <c r="E21" s="179"/>
      <c r="F21" s="179"/>
      <c r="G21" s="179"/>
      <c r="H21" s="173"/>
      <c r="I21" s="173"/>
    </row>
    <row r="22" spans="1:9" s="125" customFormat="1" ht="33.75">
      <c r="A22" s="159"/>
      <c r="B22" s="159"/>
      <c r="C22" s="167">
        <v>760</v>
      </c>
      <c r="D22" s="281" t="s">
        <v>463</v>
      </c>
      <c r="E22" s="180">
        <v>1500</v>
      </c>
      <c r="F22" s="180">
        <v>0</v>
      </c>
      <c r="G22" s="180">
        <v>1500</v>
      </c>
      <c r="H22" s="181"/>
      <c r="I22" s="181"/>
    </row>
    <row r="23" spans="1:9" s="125" customFormat="1" ht="22.5">
      <c r="A23" s="182"/>
      <c r="B23" s="182"/>
      <c r="C23" s="147">
        <v>770</v>
      </c>
      <c r="D23" s="148" t="s">
        <v>464</v>
      </c>
      <c r="E23" s="146">
        <v>168000</v>
      </c>
      <c r="F23" s="146">
        <v>0</v>
      </c>
      <c r="G23" s="146">
        <v>168000</v>
      </c>
      <c r="H23" s="173"/>
      <c r="I23" s="173"/>
    </row>
    <row r="24" spans="1:9" s="125" customFormat="1" ht="12.75">
      <c r="A24" s="159"/>
      <c r="B24" s="159"/>
      <c r="C24" s="147">
        <v>920</v>
      </c>
      <c r="D24" s="152" t="s">
        <v>209</v>
      </c>
      <c r="E24" s="146">
        <v>1500</v>
      </c>
      <c r="F24" s="146">
        <v>1500</v>
      </c>
      <c r="G24" s="146"/>
      <c r="H24" s="173"/>
      <c r="I24" s="173"/>
    </row>
    <row r="25" spans="1:9" s="125" customFormat="1" ht="12.75">
      <c r="A25" s="183"/>
      <c r="B25" s="183"/>
      <c r="C25" s="184">
        <v>970</v>
      </c>
      <c r="D25" s="185" t="s">
        <v>465</v>
      </c>
      <c r="E25" s="186">
        <v>3000</v>
      </c>
      <c r="F25" s="186">
        <v>3000</v>
      </c>
      <c r="G25" s="186"/>
      <c r="H25" s="42"/>
      <c r="I25" s="42"/>
    </row>
    <row r="26" spans="1:9" ht="12.75">
      <c r="A26" s="157">
        <v>750</v>
      </c>
      <c r="B26" s="187"/>
      <c r="C26" s="187"/>
      <c r="D26" s="150" t="s">
        <v>154</v>
      </c>
      <c r="E26" s="158">
        <f>SUM(E27,E31,E35)</f>
        <v>86700</v>
      </c>
      <c r="F26" s="158">
        <f>SUM(F27,F31,F35)</f>
        <v>86700</v>
      </c>
      <c r="G26" s="158">
        <f>SUM(G27,G31,G35)</f>
        <v>0</v>
      </c>
      <c r="H26" s="173"/>
      <c r="I26" s="173"/>
    </row>
    <row r="27" spans="1:9" s="125" customFormat="1" ht="12.75">
      <c r="A27" s="159"/>
      <c r="B27" s="188">
        <v>75011</v>
      </c>
      <c r="C27" s="189"/>
      <c r="D27" s="190" t="s">
        <v>155</v>
      </c>
      <c r="E27" s="191">
        <f>SUM(E28)</f>
        <v>66000</v>
      </c>
      <c r="F27" s="191">
        <f>SUM(F28)</f>
        <v>66000</v>
      </c>
      <c r="G27" s="191">
        <f>SUM(G28)</f>
        <v>0</v>
      </c>
      <c r="H27" s="42"/>
      <c r="I27" s="42"/>
    </row>
    <row r="28" spans="1:9" s="125" customFormat="1" ht="12.75">
      <c r="A28" s="163"/>
      <c r="B28" s="163"/>
      <c r="C28" s="192">
        <v>2010</v>
      </c>
      <c r="D28" s="161" t="s">
        <v>156</v>
      </c>
      <c r="E28" s="162">
        <v>66000</v>
      </c>
      <c r="F28" s="162">
        <v>66000</v>
      </c>
      <c r="G28" s="162">
        <v>0</v>
      </c>
      <c r="H28" s="42"/>
      <c r="I28" s="42"/>
    </row>
    <row r="29" spans="1:9" s="125" customFormat="1" ht="12.75">
      <c r="A29" s="163"/>
      <c r="B29" s="163"/>
      <c r="C29" s="170"/>
      <c r="D29" s="193" t="s">
        <v>157</v>
      </c>
      <c r="E29" s="194"/>
      <c r="F29" s="194"/>
      <c r="G29" s="194"/>
      <c r="H29" s="42"/>
      <c r="I29" s="42"/>
    </row>
    <row r="30" spans="1:9" s="125" customFormat="1" ht="12.75">
      <c r="A30" s="163"/>
      <c r="B30" s="163"/>
      <c r="C30" s="195"/>
      <c r="D30" s="196" t="s">
        <v>158</v>
      </c>
      <c r="E30" s="197"/>
      <c r="F30" s="197"/>
      <c r="G30" s="197"/>
      <c r="H30" s="42"/>
      <c r="I30" s="42"/>
    </row>
    <row r="31" spans="1:9" s="125" customFormat="1" ht="12.75">
      <c r="A31" s="163"/>
      <c r="B31" s="188">
        <v>75020</v>
      </c>
      <c r="C31" s="189"/>
      <c r="D31" s="190" t="s">
        <v>159</v>
      </c>
      <c r="E31" s="191">
        <f>SUM(E32)</f>
        <v>8800</v>
      </c>
      <c r="F31" s="191">
        <f>SUM(F32)</f>
        <v>8800</v>
      </c>
      <c r="G31" s="191">
        <f>SUM(G32)</f>
        <v>0</v>
      </c>
      <c r="H31" s="42"/>
      <c r="I31" s="42"/>
    </row>
    <row r="32" spans="1:9" s="125" customFormat="1" ht="12.75">
      <c r="A32" s="163"/>
      <c r="B32" s="163"/>
      <c r="C32" s="198">
        <v>2320</v>
      </c>
      <c r="D32" s="185" t="s">
        <v>160</v>
      </c>
      <c r="E32" s="186">
        <v>8800</v>
      </c>
      <c r="F32" s="186">
        <v>8800</v>
      </c>
      <c r="G32" s="186">
        <v>0</v>
      </c>
      <c r="H32" s="42"/>
      <c r="I32" s="42"/>
    </row>
    <row r="33" spans="1:9" s="125" customFormat="1" ht="12.75">
      <c r="A33" s="163"/>
      <c r="B33" s="163"/>
      <c r="C33" s="199"/>
      <c r="D33" s="200" t="s">
        <v>161</v>
      </c>
      <c r="E33" s="201"/>
      <c r="F33" s="201"/>
      <c r="G33" s="201"/>
      <c r="H33" s="42"/>
      <c r="I33" s="42"/>
    </row>
    <row r="34" spans="1:9" s="125" customFormat="1" ht="12.75">
      <c r="A34" s="163"/>
      <c r="B34" s="163"/>
      <c r="C34" s="195"/>
      <c r="D34" s="196" t="s">
        <v>162</v>
      </c>
      <c r="E34" s="197"/>
      <c r="F34" s="197"/>
      <c r="G34" s="197"/>
      <c r="H34" s="42"/>
      <c r="I34" s="42"/>
    </row>
    <row r="35" spans="1:9" s="125" customFormat="1" ht="12.75">
      <c r="A35" s="163"/>
      <c r="B35" s="188">
        <v>75023</v>
      </c>
      <c r="C35" s="189"/>
      <c r="D35" s="190" t="s">
        <v>163</v>
      </c>
      <c r="E35" s="191">
        <f>SUM(E36:E40)</f>
        <v>11900</v>
      </c>
      <c r="F35" s="191">
        <f>SUM(F36:F40)</f>
        <v>11900</v>
      </c>
      <c r="G35" s="191">
        <f>SUM(G36:G40)</f>
        <v>0</v>
      </c>
      <c r="H35" s="42"/>
      <c r="I35" s="42"/>
    </row>
    <row r="36" spans="1:9" s="125" customFormat="1" ht="12.75">
      <c r="A36" s="163"/>
      <c r="B36" s="163"/>
      <c r="C36" s="202">
        <v>830</v>
      </c>
      <c r="D36" s="190" t="s">
        <v>164</v>
      </c>
      <c r="E36" s="191">
        <v>10000</v>
      </c>
      <c r="F36" s="191">
        <v>10000</v>
      </c>
      <c r="G36" s="191">
        <v>0</v>
      </c>
      <c r="H36" s="42"/>
      <c r="I36" s="42"/>
    </row>
    <row r="37" spans="1:9" s="125" customFormat="1" ht="12.75">
      <c r="A37" s="163"/>
      <c r="B37" s="163"/>
      <c r="C37" s="184">
        <v>970</v>
      </c>
      <c r="D37" s="185" t="s">
        <v>329</v>
      </c>
      <c r="E37" s="186">
        <v>1000</v>
      </c>
      <c r="F37" s="186">
        <v>1000</v>
      </c>
      <c r="G37" s="186">
        <v>0</v>
      </c>
      <c r="H37" s="42"/>
      <c r="I37" s="42"/>
    </row>
    <row r="38" spans="1:9" s="125" customFormat="1" ht="12.75">
      <c r="A38" s="163"/>
      <c r="B38" s="163"/>
      <c r="C38" s="192">
        <v>2360</v>
      </c>
      <c r="D38" s="161" t="s">
        <v>165</v>
      </c>
      <c r="E38" s="162">
        <v>900</v>
      </c>
      <c r="F38" s="162">
        <v>900</v>
      </c>
      <c r="G38" s="162"/>
      <c r="H38" s="42"/>
      <c r="I38" s="42"/>
    </row>
    <row r="39" spans="1:9" s="125" customFormat="1" ht="12.75">
      <c r="A39" s="163"/>
      <c r="B39" s="163"/>
      <c r="C39" s="170"/>
      <c r="D39" s="193" t="s">
        <v>166</v>
      </c>
      <c r="E39" s="194"/>
      <c r="F39" s="194"/>
      <c r="G39" s="194"/>
      <c r="H39" s="42"/>
      <c r="I39" s="42"/>
    </row>
    <row r="40" spans="1:9" s="125" customFormat="1" ht="12.75">
      <c r="A40" s="163"/>
      <c r="B40" s="163"/>
      <c r="C40" s="203"/>
      <c r="D40" s="204" t="s">
        <v>167</v>
      </c>
      <c r="E40" s="205"/>
      <c r="F40" s="205"/>
      <c r="G40" s="205"/>
      <c r="H40" s="42"/>
      <c r="I40" s="42"/>
    </row>
    <row r="41" spans="1:9" s="126" customFormat="1" ht="12.75">
      <c r="A41" s="157">
        <v>751</v>
      </c>
      <c r="B41" s="138"/>
      <c r="C41" s="138"/>
      <c r="D41" s="150" t="s">
        <v>168</v>
      </c>
      <c r="E41" s="158">
        <f>SUM(E43)</f>
        <v>888</v>
      </c>
      <c r="F41" s="158">
        <f>SUM(F43)</f>
        <v>888</v>
      </c>
      <c r="G41" s="158">
        <f>SUM(G43)</f>
        <v>0</v>
      </c>
      <c r="H41" s="141"/>
      <c r="I41" s="141"/>
    </row>
    <row r="42" spans="1:9" s="126" customFormat="1" ht="12.75">
      <c r="A42" s="206"/>
      <c r="B42" s="206"/>
      <c r="C42" s="206"/>
      <c r="D42" s="207" t="s">
        <v>169</v>
      </c>
      <c r="E42" s="208"/>
      <c r="F42" s="208"/>
      <c r="G42" s="208"/>
      <c r="H42" s="141"/>
      <c r="I42" s="141"/>
    </row>
    <row r="43" spans="1:9" s="126" customFormat="1" ht="12.75">
      <c r="A43" s="142"/>
      <c r="B43" s="209">
        <v>75101</v>
      </c>
      <c r="C43" s="138"/>
      <c r="D43" s="168" t="s">
        <v>170</v>
      </c>
      <c r="E43" s="169">
        <f>SUM(E45)</f>
        <v>888</v>
      </c>
      <c r="F43" s="169">
        <f>SUM(F45)</f>
        <v>888</v>
      </c>
      <c r="G43" s="169">
        <v>0</v>
      </c>
      <c r="H43" s="141"/>
      <c r="I43" s="141"/>
    </row>
    <row r="44" spans="1:9" s="126" customFormat="1" ht="12.75">
      <c r="A44" s="142"/>
      <c r="B44" s="206"/>
      <c r="C44" s="206"/>
      <c r="D44" s="210" t="s">
        <v>171</v>
      </c>
      <c r="E44" s="208"/>
      <c r="F44" s="208"/>
      <c r="G44" s="208"/>
      <c r="H44" s="141"/>
      <c r="I44" s="141"/>
    </row>
    <row r="45" spans="1:9" s="126" customFormat="1" ht="12.75">
      <c r="A45" s="142"/>
      <c r="B45" s="142"/>
      <c r="C45" s="211">
        <v>2010</v>
      </c>
      <c r="D45" s="168" t="s">
        <v>156</v>
      </c>
      <c r="E45" s="169">
        <v>888</v>
      </c>
      <c r="F45" s="169">
        <v>888</v>
      </c>
      <c r="G45" s="169">
        <v>0</v>
      </c>
      <c r="H45" s="141"/>
      <c r="I45" s="141"/>
    </row>
    <row r="46" spans="1:9" s="126" customFormat="1" ht="12.75">
      <c r="A46" s="142"/>
      <c r="B46" s="142"/>
      <c r="C46" s="212"/>
      <c r="D46" s="171" t="s">
        <v>157</v>
      </c>
      <c r="E46" s="213"/>
      <c r="F46" s="213"/>
      <c r="G46" s="213"/>
      <c r="H46" s="141"/>
      <c r="I46" s="141"/>
    </row>
    <row r="47" spans="1:9" s="126" customFormat="1" ht="12.75">
      <c r="A47" s="142"/>
      <c r="B47" s="142"/>
      <c r="C47" s="153"/>
      <c r="D47" s="214" t="s">
        <v>158</v>
      </c>
      <c r="E47" s="215"/>
      <c r="F47" s="215"/>
      <c r="G47" s="215"/>
      <c r="H47" s="141"/>
      <c r="I47" s="141"/>
    </row>
    <row r="48" spans="1:9" ht="12.75">
      <c r="A48" s="157">
        <v>756</v>
      </c>
      <c r="B48" s="187"/>
      <c r="C48" s="187"/>
      <c r="D48" s="150" t="s">
        <v>172</v>
      </c>
      <c r="E48" s="158">
        <f>SUM(E51,E55,E64,E77,E85)</f>
        <v>3859389</v>
      </c>
      <c r="F48" s="158">
        <f>SUM(F51,F55,F64,F77,F85)</f>
        <v>3859389</v>
      </c>
      <c r="G48" s="158">
        <f>SUM(G51,G55,G64,G77,G85)</f>
        <v>0</v>
      </c>
      <c r="H48" s="173"/>
      <c r="I48" s="173"/>
    </row>
    <row r="49" spans="1:9" ht="12.75">
      <c r="A49" s="216"/>
      <c r="B49" s="216"/>
      <c r="C49" s="216"/>
      <c r="D49" s="217" t="s">
        <v>173</v>
      </c>
      <c r="E49" s="172"/>
      <c r="F49" s="172"/>
      <c r="G49" s="172"/>
      <c r="H49" s="173"/>
      <c r="I49" s="173"/>
    </row>
    <row r="50" spans="1:9" ht="12.75">
      <c r="A50" s="177"/>
      <c r="B50" s="177"/>
      <c r="C50" s="177"/>
      <c r="D50" s="218" t="s">
        <v>174</v>
      </c>
      <c r="E50" s="179"/>
      <c r="F50" s="179"/>
      <c r="G50" s="179"/>
      <c r="H50" s="173"/>
      <c r="I50" s="173"/>
    </row>
    <row r="51" spans="1:9" s="125" customFormat="1" ht="12.75">
      <c r="A51" s="183"/>
      <c r="B51" s="219">
        <v>75601</v>
      </c>
      <c r="C51" s="195"/>
      <c r="D51" s="196" t="s">
        <v>175</v>
      </c>
      <c r="E51" s="220">
        <f>SUM(E52:E54)</f>
        <v>9500</v>
      </c>
      <c r="F51" s="220">
        <f>SUM(F52:F54)</f>
        <v>9500</v>
      </c>
      <c r="G51" s="220">
        <f>SUM(G52:G54)</f>
        <v>0</v>
      </c>
      <c r="H51" s="42"/>
      <c r="I51" s="42"/>
    </row>
    <row r="52" spans="1:9" s="125" customFormat="1" ht="12.75">
      <c r="A52" s="163"/>
      <c r="B52" s="163"/>
      <c r="C52" s="160">
        <v>350</v>
      </c>
      <c r="D52" s="161" t="s">
        <v>176</v>
      </c>
      <c r="E52" s="162">
        <v>9000</v>
      </c>
      <c r="F52" s="162">
        <v>9000</v>
      </c>
      <c r="G52" s="162">
        <v>0</v>
      </c>
      <c r="H52" s="42"/>
      <c r="I52" s="42"/>
    </row>
    <row r="53" spans="1:9" s="125" customFormat="1" ht="12.75">
      <c r="A53" s="163"/>
      <c r="B53" s="163"/>
      <c r="C53" s="164"/>
      <c r="D53" s="165" t="s">
        <v>177</v>
      </c>
      <c r="E53" s="166"/>
      <c r="F53" s="166"/>
      <c r="G53" s="166"/>
      <c r="H53" s="42"/>
      <c r="I53" s="42"/>
    </row>
    <row r="54" spans="1:9" s="125" customFormat="1" ht="12.75">
      <c r="A54" s="163"/>
      <c r="B54" s="163"/>
      <c r="C54" s="202">
        <v>910</v>
      </c>
      <c r="D54" s="190" t="s">
        <v>153</v>
      </c>
      <c r="E54" s="191">
        <v>500</v>
      </c>
      <c r="F54" s="191">
        <v>500</v>
      </c>
      <c r="G54" s="191">
        <v>0</v>
      </c>
      <c r="H54" s="42"/>
      <c r="I54" s="42"/>
    </row>
    <row r="55" spans="1:9" s="125" customFormat="1" ht="12.75">
      <c r="A55" s="163"/>
      <c r="B55" s="221">
        <v>75615</v>
      </c>
      <c r="C55" s="222"/>
      <c r="D55" s="161" t="s">
        <v>178</v>
      </c>
      <c r="E55" s="162">
        <f>SUM(E58:E63)</f>
        <v>1444525</v>
      </c>
      <c r="F55" s="162">
        <f>SUM(F58:F63)</f>
        <v>1444525</v>
      </c>
      <c r="G55" s="162">
        <f>SUM(G58:G63)</f>
        <v>0</v>
      </c>
      <c r="H55" s="42"/>
      <c r="I55" s="42"/>
    </row>
    <row r="56" spans="1:9" s="125" customFormat="1" ht="12.75">
      <c r="A56" s="163"/>
      <c r="B56" s="170"/>
      <c r="C56" s="170"/>
      <c r="D56" s="193" t="s">
        <v>179</v>
      </c>
      <c r="E56" s="194"/>
      <c r="F56" s="194"/>
      <c r="G56" s="194"/>
      <c r="H56" s="42"/>
      <c r="I56" s="42"/>
    </row>
    <row r="57" spans="1:9" s="125" customFormat="1" ht="12.75">
      <c r="A57" s="163"/>
      <c r="B57" s="223"/>
      <c r="C57" s="223"/>
      <c r="D57" s="224" t="s">
        <v>180</v>
      </c>
      <c r="E57" s="225"/>
      <c r="F57" s="225"/>
      <c r="G57" s="225"/>
      <c r="H57" s="42"/>
      <c r="I57" s="42"/>
    </row>
    <row r="58" spans="1:9" s="125" customFormat="1" ht="12.75">
      <c r="A58" s="163"/>
      <c r="B58" s="203"/>
      <c r="C58" s="226">
        <v>310</v>
      </c>
      <c r="D58" s="196" t="s">
        <v>181</v>
      </c>
      <c r="E58" s="220">
        <v>1020250</v>
      </c>
      <c r="F58" s="220">
        <v>1020250</v>
      </c>
      <c r="G58" s="220"/>
      <c r="H58" s="42"/>
      <c r="I58" s="42"/>
    </row>
    <row r="59" spans="1:9" s="125" customFormat="1" ht="12.75">
      <c r="A59" s="163"/>
      <c r="B59" s="163"/>
      <c r="C59" s="202">
        <v>320</v>
      </c>
      <c r="D59" s="190" t="s">
        <v>182</v>
      </c>
      <c r="E59" s="191">
        <v>289575</v>
      </c>
      <c r="F59" s="191">
        <v>289575</v>
      </c>
      <c r="G59" s="191"/>
      <c r="H59" s="42"/>
      <c r="I59" s="42"/>
    </row>
    <row r="60" spans="1:9" s="125" customFormat="1" ht="12.75">
      <c r="A60" s="163"/>
      <c r="B60" s="163"/>
      <c r="C60" s="202">
        <v>330</v>
      </c>
      <c r="D60" s="190" t="s">
        <v>183</v>
      </c>
      <c r="E60" s="191">
        <v>130000</v>
      </c>
      <c r="F60" s="191">
        <v>130000</v>
      </c>
      <c r="G60" s="191"/>
      <c r="H60" s="42"/>
      <c r="I60" s="42"/>
    </row>
    <row r="61" spans="1:9" s="125" customFormat="1" ht="12.75">
      <c r="A61" s="163"/>
      <c r="B61" s="163"/>
      <c r="C61" s="202">
        <v>340</v>
      </c>
      <c r="D61" s="190" t="s">
        <v>184</v>
      </c>
      <c r="E61" s="191">
        <v>3500</v>
      </c>
      <c r="F61" s="191">
        <v>3500</v>
      </c>
      <c r="G61" s="191"/>
      <c r="H61" s="42"/>
      <c r="I61" s="42"/>
    </row>
    <row r="62" spans="1:9" s="125" customFormat="1" ht="12.75">
      <c r="A62" s="163"/>
      <c r="B62" s="163"/>
      <c r="C62" s="202">
        <v>690</v>
      </c>
      <c r="D62" s="190" t="s">
        <v>144</v>
      </c>
      <c r="E62" s="191">
        <v>200</v>
      </c>
      <c r="F62" s="191">
        <v>200</v>
      </c>
      <c r="G62" s="191">
        <v>0</v>
      </c>
      <c r="H62" s="42"/>
      <c r="I62" s="42"/>
    </row>
    <row r="63" spans="1:9" s="125" customFormat="1" ht="12.75">
      <c r="A63" s="163"/>
      <c r="B63" s="163"/>
      <c r="C63" s="202">
        <v>910</v>
      </c>
      <c r="D63" s="190" t="s">
        <v>153</v>
      </c>
      <c r="E63" s="191">
        <v>1000</v>
      </c>
      <c r="F63" s="191">
        <v>1000</v>
      </c>
      <c r="G63" s="191">
        <v>0</v>
      </c>
      <c r="H63" s="42"/>
      <c r="I63" s="42"/>
    </row>
    <row r="64" spans="1:9" s="125" customFormat="1" ht="12.75">
      <c r="A64" s="163"/>
      <c r="B64" s="221">
        <v>75616</v>
      </c>
      <c r="C64" s="222"/>
      <c r="D64" s="161" t="s">
        <v>178</v>
      </c>
      <c r="E64" s="162">
        <f>SUM(E68:E76)</f>
        <v>978860</v>
      </c>
      <c r="F64" s="162">
        <f>SUM(F68:F76)</f>
        <v>978860</v>
      </c>
      <c r="G64" s="162">
        <f>SUM(G68:G76)</f>
        <v>0</v>
      </c>
      <c r="H64" s="42"/>
      <c r="I64" s="42"/>
    </row>
    <row r="65" spans="1:9" s="125" customFormat="1" ht="12.75">
      <c r="A65" s="163"/>
      <c r="B65" s="163"/>
      <c r="C65" s="163"/>
      <c r="D65" s="227" t="s">
        <v>185</v>
      </c>
      <c r="E65" s="228"/>
      <c r="F65" s="228"/>
      <c r="G65" s="228"/>
      <c r="H65" s="42"/>
      <c r="I65" s="42"/>
    </row>
    <row r="66" spans="1:9" s="125" customFormat="1" ht="12.75">
      <c r="A66" s="163"/>
      <c r="B66" s="170"/>
      <c r="C66" s="170"/>
      <c r="D66" s="193" t="s">
        <v>186</v>
      </c>
      <c r="E66" s="194"/>
      <c r="F66" s="194"/>
      <c r="G66" s="194"/>
      <c r="H66" s="42"/>
      <c r="I66" s="42"/>
    </row>
    <row r="67" spans="1:9" s="125" customFormat="1" ht="12.75">
      <c r="A67" s="163"/>
      <c r="B67" s="223"/>
      <c r="C67" s="223"/>
      <c r="D67" s="224" t="s">
        <v>187</v>
      </c>
      <c r="E67" s="225"/>
      <c r="F67" s="225"/>
      <c r="G67" s="225"/>
      <c r="H67" s="42"/>
      <c r="I67" s="42"/>
    </row>
    <row r="68" spans="1:9" s="125" customFormat="1" ht="12.75">
      <c r="A68" s="163"/>
      <c r="B68" s="203"/>
      <c r="C68" s="226">
        <v>310</v>
      </c>
      <c r="D68" s="196" t="s">
        <v>181</v>
      </c>
      <c r="E68" s="220">
        <v>375860</v>
      </c>
      <c r="F68" s="220">
        <v>375860</v>
      </c>
      <c r="G68" s="220"/>
      <c r="H68" s="42"/>
      <c r="I68" s="42"/>
    </row>
    <row r="69" spans="1:9" s="125" customFormat="1" ht="12.75">
      <c r="A69" s="163"/>
      <c r="B69" s="163"/>
      <c r="C69" s="202">
        <v>320</v>
      </c>
      <c r="D69" s="190" t="s">
        <v>182</v>
      </c>
      <c r="E69" s="191">
        <v>525200</v>
      </c>
      <c r="F69" s="191">
        <v>525200</v>
      </c>
      <c r="G69" s="191"/>
      <c r="H69" s="42"/>
      <c r="I69" s="42"/>
    </row>
    <row r="70" spans="1:9" s="125" customFormat="1" ht="12.75">
      <c r="A70" s="163"/>
      <c r="B70" s="163"/>
      <c r="C70" s="202">
        <v>330</v>
      </c>
      <c r="D70" s="190" t="s">
        <v>183</v>
      </c>
      <c r="E70" s="191">
        <v>2500</v>
      </c>
      <c r="F70" s="191">
        <v>2500</v>
      </c>
      <c r="G70" s="191">
        <v>0</v>
      </c>
      <c r="H70" s="229">
        <f>SUM(E58,E68)</f>
        <v>1396110</v>
      </c>
      <c r="I70" s="42"/>
    </row>
    <row r="71" spans="1:9" s="125" customFormat="1" ht="12.75">
      <c r="A71" s="163"/>
      <c r="B71" s="163"/>
      <c r="C71" s="202">
        <v>340</v>
      </c>
      <c r="D71" s="190" t="s">
        <v>184</v>
      </c>
      <c r="E71" s="191">
        <v>20000</v>
      </c>
      <c r="F71" s="191">
        <v>20000</v>
      </c>
      <c r="G71" s="191">
        <v>0</v>
      </c>
      <c r="H71" s="229">
        <f>SUM(E59,E69)</f>
        <v>814775</v>
      </c>
      <c r="I71" s="42">
        <f>H71*2%</f>
        <v>16295.5</v>
      </c>
    </row>
    <row r="72" spans="1:9" s="125" customFormat="1" ht="12.75">
      <c r="A72" s="163"/>
      <c r="B72" s="163"/>
      <c r="C72" s="202">
        <v>360</v>
      </c>
      <c r="D72" s="190" t="s">
        <v>188</v>
      </c>
      <c r="E72" s="191">
        <v>1500</v>
      </c>
      <c r="F72" s="191">
        <v>1500</v>
      </c>
      <c r="G72" s="191">
        <v>0</v>
      </c>
      <c r="H72" s="42"/>
      <c r="I72" s="42"/>
    </row>
    <row r="73" spans="1:9" s="125" customFormat="1" ht="12.75">
      <c r="A73" s="163"/>
      <c r="B73" s="163"/>
      <c r="C73" s="202">
        <v>430</v>
      </c>
      <c r="D73" s="190" t="s">
        <v>189</v>
      </c>
      <c r="E73" s="191">
        <v>300</v>
      </c>
      <c r="F73" s="191">
        <v>300</v>
      </c>
      <c r="G73" s="191">
        <v>0</v>
      </c>
      <c r="H73" s="42"/>
      <c r="I73" s="42"/>
    </row>
    <row r="74" spans="1:9" s="125" customFormat="1" ht="12.75">
      <c r="A74" s="163"/>
      <c r="B74" s="163"/>
      <c r="C74" s="202">
        <v>500</v>
      </c>
      <c r="D74" s="190" t="s">
        <v>190</v>
      </c>
      <c r="E74" s="191">
        <v>42000</v>
      </c>
      <c r="F74" s="191">
        <v>42000</v>
      </c>
      <c r="G74" s="191">
        <v>0</v>
      </c>
      <c r="H74" s="42"/>
      <c r="I74" s="42"/>
    </row>
    <row r="75" spans="1:9" s="125" customFormat="1" ht="12.75">
      <c r="A75" s="163"/>
      <c r="B75" s="163"/>
      <c r="C75" s="202">
        <v>690</v>
      </c>
      <c r="D75" s="190" t="s">
        <v>144</v>
      </c>
      <c r="E75" s="191">
        <v>3500</v>
      </c>
      <c r="F75" s="191">
        <v>3500</v>
      </c>
      <c r="G75" s="191">
        <v>0</v>
      </c>
      <c r="H75" s="42"/>
      <c r="I75" s="42"/>
    </row>
    <row r="76" spans="1:9" s="125" customFormat="1" ht="12.75">
      <c r="A76" s="163"/>
      <c r="B76" s="163"/>
      <c r="C76" s="202">
        <v>910</v>
      </c>
      <c r="D76" s="190" t="s">
        <v>153</v>
      </c>
      <c r="E76" s="191">
        <v>8000</v>
      </c>
      <c r="F76" s="191">
        <v>8000</v>
      </c>
      <c r="G76" s="191">
        <v>0</v>
      </c>
      <c r="H76" s="42"/>
      <c r="I76" s="42"/>
    </row>
    <row r="77" spans="1:9" s="125" customFormat="1" ht="12.75">
      <c r="A77" s="163"/>
      <c r="B77" s="221">
        <v>75618</v>
      </c>
      <c r="C77" s="222"/>
      <c r="D77" s="161" t="s">
        <v>191</v>
      </c>
      <c r="E77" s="162">
        <f>SUM(E79:E84)</f>
        <v>222500</v>
      </c>
      <c r="F77" s="162">
        <f>SUM(F79:F84)</f>
        <v>222500</v>
      </c>
      <c r="G77" s="162">
        <f>SUM(G79:G84)</f>
        <v>0</v>
      </c>
      <c r="H77" s="42"/>
      <c r="I77" s="42"/>
    </row>
    <row r="78" spans="1:9" s="125" customFormat="1" ht="12.75">
      <c r="A78" s="163"/>
      <c r="B78" s="164"/>
      <c r="C78" s="164"/>
      <c r="D78" s="165" t="s">
        <v>192</v>
      </c>
      <c r="E78" s="166"/>
      <c r="F78" s="166"/>
      <c r="G78" s="166"/>
      <c r="H78" s="42"/>
      <c r="I78" s="42"/>
    </row>
    <row r="79" spans="1:9" s="125" customFormat="1" ht="12.75">
      <c r="A79" s="163"/>
      <c r="B79" s="163"/>
      <c r="C79" s="202">
        <v>410</v>
      </c>
      <c r="D79" s="190" t="s">
        <v>193</v>
      </c>
      <c r="E79" s="191">
        <v>23000</v>
      </c>
      <c r="F79" s="191">
        <v>23000</v>
      </c>
      <c r="G79" s="191">
        <v>0</v>
      </c>
      <c r="H79" s="42"/>
      <c r="I79" s="42"/>
    </row>
    <row r="80" spans="1:9" s="125" customFormat="1" ht="12.75">
      <c r="A80" s="163"/>
      <c r="B80" s="163"/>
      <c r="C80" s="202">
        <v>460</v>
      </c>
      <c r="D80" s="190" t="s">
        <v>194</v>
      </c>
      <c r="E80" s="191">
        <v>132000</v>
      </c>
      <c r="F80" s="191">
        <v>132000</v>
      </c>
      <c r="G80" s="191">
        <v>0</v>
      </c>
      <c r="H80" s="42"/>
      <c r="I80" s="42"/>
    </row>
    <row r="81" spans="1:9" s="125" customFormat="1" ht="12.75">
      <c r="A81" s="163"/>
      <c r="B81" s="163"/>
      <c r="C81" s="202">
        <v>480</v>
      </c>
      <c r="D81" s="190" t="s">
        <v>195</v>
      </c>
      <c r="E81" s="191">
        <v>60000</v>
      </c>
      <c r="F81" s="191">
        <v>60000</v>
      </c>
      <c r="G81" s="191">
        <v>0</v>
      </c>
      <c r="H81" s="42"/>
      <c r="I81" s="42"/>
    </row>
    <row r="82" spans="1:9" s="125" customFormat="1" ht="12.75">
      <c r="A82" s="163"/>
      <c r="B82" s="163"/>
      <c r="C82" s="160">
        <v>490</v>
      </c>
      <c r="D82" s="161" t="s">
        <v>196</v>
      </c>
      <c r="E82" s="162">
        <v>7500</v>
      </c>
      <c r="F82" s="162">
        <v>7500</v>
      </c>
      <c r="G82" s="162">
        <v>0</v>
      </c>
      <c r="H82" s="42"/>
      <c r="I82" s="42"/>
    </row>
    <row r="83" spans="1:9" s="125" customFormat="1" ht="12.75">
      <c r="A83" s="163"/>
      <c r="B83" s="163"/>
      <c r="C83" s="170"/>
      <c r="D83" s="193" t="s">
        <v>197</v>
      </c>
      <c r="E83" s="194"/>
      <c r="F83" s="194"/>
      <c r="G83" s="194"/>
      <c r="H83" s="42"/>
      <c r="I83" s="42"/>
    </row>
    <row r="84" spans="1:9" s="125" customFormat="1" ht="12.75">
      <c r="A84" s="163"/>
      <c r="B84" s="163"/>
      <c r="C84" s="195"/>
      <c r="D84" s="196" t="s">
        <v>198</v>
      </c>
      <c r="E84" s="197"/>
      <c r="F84" s="197"/>
      <c r="G84" s="197"/>
      <c r="H84" s="42"/>
      <c r="I84" s="42"/>
    </row>
    <row r="85" spans="1:9" s="125" customFormat="1" ht="12.75">
      <c r="A85" s="163"/>
      <c r="B85" s="221">
        <v>75621</v>
      </c>
      <c r="C85" s="222"/>
      <c r="D85" s="161" t="s">
        <v>199</v>
      </c>
      <c r="E85" s="162">
        <f>SUM(E87:E88)</f>
        <v>1204004</v>
      </c>
      <c r="F85" s="162">
        <f>SUM(F87:F88)</f>
        <v>1204004</v>
      </c>
      <c r="G85" s="162">
        <f>SUM(G87:G88)</f>
        <v>0</v>
      </c>
      <c r="H85" s="42"/>
      <c r="I85" s="42"/>
    </row>
    <row r="86" spans="1:9" s="125" customFormat="1" ht="12.75">
      <c r="A86" s="163"/>
      <c r="B86" s="164"/>
      <c r="C86" s="164"/>
      <c r="D86" s="165" t="s">
        <v>200</v>
      </c>
      <c r="E86" s="166"/>
      <c r="F86" s="166"/>
      <c r="G86" s="166"/>
      <c r="H86" s="42"/>
      <c r="I86" s="42"/>
    </row>
    <row r="87" spans="1:9" s="125" customFormat="1" ht="12.75">
      <c r="A87" s="163"/>
      <c r="B87" s="163"/>
      <c r="C87" s="202">
        <v>10</v>
      </c>
      <c r="D87" s="190" t="s">
        <v>201</v>
      </c>
      <c r="E87" s="191">
        <v>1189004</v>
      </c>
      <c r="F87" s="191">
        <v>1189004</v>
      </c>
      <c r="G87" s="191">
        <v>0</v>
      </c>
      <c r="H87" s="42"/>
      <c r="I87" s="42"/>
    </row>
    <row r="88" spans="1:9" s="125" customFormat="1" ht="12.75">
      <c r="A88" s="163"/>
      <c r="B88" s="163"/>
      <c r="C88" s="202">
        <v>20</v>
      </c>
      <c r="D88" s="190" t="s">
        <v>202</v>
      </c>
      <c r="E88" s="191">
        <v>15000</v>
      </c>
      <c r="F88" s="191">
        <v>15000</v>
      </c>
      <c r="G88" s="191">
        <v>0</v>
      </c>
      <c r="H88" s="42"/>
      <c r="I88" s="42"/>
    </row>
    <row r="89" spans="1:9" s="126" customFormat="1" ht="12.75">
      <c r="A89" s="230">
        <v>758</v>
      </c>
      <c r="B89" s="144"/>
      <c r="C89" s="144"/>
      <c r="D89" s="231" t="s">
        <v>203</v>
      </c>
      <c r="E89" s="232">
        <f>SUM(E90,E93,E95,E97)</f>
        <v>4954067</v>
      </c>
      <c r="F89" s="232">
        <f>SUM(F90,F93,F95,F97)</f>
        <v>4954067</v>
      </c>
      <c r="G89" s="232">
        <f>SUM(G90,G93,G95,G97)</f>
        <v>0</v>
      </c>
      <c r="H89" s="141"/>
      <c r="I89" s="141"/>
    </row>
    <row r="90" spans="1:9" s="126" customFormat="1" ht="12.75">
      <c r="A90" s="142"/>
      <c r="B90" s="209">
        <v>75801</v>
      </c>
      <c r="C90" s="138"/>
      <c r="D90" s="168" t="s">
        <v>204</v>
      </c>
      <c r="E90" s="169">
        <f>SUM(E92)</f>
        <v>3251836</v>
      </c>
      <c r="F90" s="169">
        <f>SUM(F92)</f>
        <v>3251836</v>
      </c>
      <c r="G90" s="169">
        <f>SUM(G92)</f>
        <v>0</v>
      </c>
      <c r="H90" s="141"/>
      <c r="I90" s="141"/>
    </row>
    <row r="91" spans="1:9" s="126" customFormat="1" ht="12.75">
      <c r="A91" s="142"/>
      <c r="B91" s="206"/>
      <c r="C91" s="206"/>
      <c r="D91" s="210" t="s">
        <v>205</v>
      </c>
      <c r="E91" s="208"/>
      <c r="F91" s="208"/>
      <c r="G91" s="208"/>
      <c r="H91" s="141"/>
      <c r="I91" s="141"/>
    </row>
    <row r="92" spans="1:9" s="126" customFormat="1" ht="12.75">
      <c r="A92" s="142"/>
      <c r="B92" s="142"/>
      <c r="C92" s="233">
        <v>2920</v>
      </c>
      <c r="D92" s="152" t="s">
        <v>206</v>
      </c>
      <c r="E92" s="146">
        <v>3251836</v>
      </c>
      <c r="F92" s="146">
        <v>3251836</v>
      </c>
      <c r="G92" s="146">
        <v>0</v>
      </c>
      <c r="H92" s="141"/>
      <c r="I92" s="141"/>
    </row>
    <row r="93" spans="1:9" s="126" customFormat="1" ht="12.75">
      <c r="A93" s="142"/>
      <c r="B93" s="151">
        <v>75807</v>
      </c>
      <c r="C93" s="144"/>
      <c r="D93" s="152" t="s">
        <v>207</v>
      </c>
      <c r="E93" s="146">
        <f>SUM(E94)</f>
        <v>1620675</v>
      </c>
      <c r="F93" s="146">
        <f>SUM(F94)</f>
        <v>1620675</v>
      </c>
      <c r="G93" s="146">
        <f>SUM(G94)</f>
        <v>0</v>
      </c>
      <c r="H93" s="141"/>
      <c r="I93" s="141"/>
    </row>
    <row r="94" spans="1:9" s="126" customFormat="1" ht="12.75">
      <c r="A94" s="142"/>
      <c r="B94" s="142"/>
      <c r="C94" s="233">
        <v>2920</v>
      </c>
      <c r="D94" s="152" t="s">
        <v>206</v>
      </c>
      <c r="E94" s="146">
        <v>1620675</v>
      </c>
      <c r="F94" s="146">
        <v>1620675</v>
      </c>
      <c r="G94" s="146">
        <v>0</v>
      </c>
      <c r="H94" s="141"/>
      <c r="I94" s="141"/>
    </row>
    <row r="95" spans="1:9" s="126" customFormat="1" ht="12.75">
      <c r="A95" s="142"/>
      <c r="B95" s="151">
        <v>75814</v>
      </c>
      <c r="C95" s="144"/>
      <c r="D95" s="152" t="s">
        <v>208</v>
      </c>
      <c r="E95" s="146">
        <f>SUM(E96)</f>
        <v>20000</v>
      </c>
      <c r="F95" s="146">
        <f>SUM(F96)</f>
        <v>20000</v>
      </c>
      <c r="G95" s="146">
        <v>0</v>
      </c>
      <c r="H95" s="141"/>
      <c r="I95" s="141"/>
    </row>
    <row r="96" spans="1:9" s="126" customFormat="1" ht="12.75">
      <c r="A96" s="142"/>
      <c r="B96" s="142"/>
      <c r="C96" s="147">
        <v>920</v>
      </c>
      <c r="D96" s="152" t="s">
        <v>209</v>
      </c>
      <c r="E96" s="146">
        <v>20000</v>
      </c>
      <c r="F96" s="146">
        <v>20000</v>
      </c>
      <c r="G96" s="146">
        <v>0</v>
      </c>
      <c r="H96" s="141"/>
      <c r="I96" s="141"/>
    </row>
    <row r="97" spans="1:9" s="126" customFormat="1" ht="12.75">
      <c r="A97" s="142"/>
      <c r="B97" s="151">
        <v>75831</v>
      </c>
      <c r="C97" s="144"/>
      <c r="D97" s="152" t="s">
        <v>210</v>
      </c>
      <c r="E97" s="146">
        <f>SUM(E98)</f>
        <v>61556</v>
      </c>
      <c r="F97" s="146">
        <f>SUM(F98)</f>
        <v>61556</v>
      </c>
      <c r="G97" s="146">
        <f>SUM(G98)</f>
        <v>0</v>
      </c>
      <c r="H97" s="141"/>
      <c r="I97" s="141"/>
    </row>
    <row r="98" spans="1:9" s="126" customFormat="1" ht="12.75">
      <c r="A98" s="142"/>
      <c r="B98" s="142"/>
      <c r="C98" s="233">
        <v>2920</v>
      </c>
      <c r="D98" s="152" t="s">
        <v>206</v>
      </c>
      <c r="E98" s="146">
        <v>61556</v>
      </c>
      <c r="F98" s="146">
        <v>61556</v>
      </c>
      <c r="G98" s="146">
        <v>0</v>
      </c>
      <c r="H98" s="141"/>
      <c r="I98" s="141"/>
    </row>
    <row r="99" spans="1:9" ht="12.75">
      <c r="A99" s="157">
        <v>801</v>
      </c>
      <c r="B99" s="187"/>
      <c r="C99" s="187"/>
      <c r="D99" s="150" t="s">
        <v>211</v>
      </c>
      <c r="E99" s="158">
        <f>SUM(E100,E106,E108,E113)</f>
        <v>919067</v>
      </c>
      <c r="F99" s="158">
        <f>SUM(F100,F106,F108,F113)</f>
        <v>37425</v>
      </c>
      <c r="G99" s="158">
        <f>SUM(G100,G106,G108,G113)</f>
        <v>881642</v>
      </c>
      <c r="H99" s="173"/>
      <c r="I99" s="173"/>
    </row>
    <row r="100" spans="1:9" s="125" customFormat="1" ht="12.75">
      <c r="A100" s="159"/>
      <c r="B100" s="188">
        <v>80101</v>
      </c>
      <c r="C100" s="189"/>
      <c r="D100" s="190" t="s">
        <v>212</v>
      </c>
      <c r="E100" s="191">
        <f>SUM(E101:E105)</f>
        <v>536425</v>
      </c>
      <c r="F100" s="191">
        <f>SUM(F101:F105)</f>
        <v>11425</v>
      </c>
      <c r="G100" s="191">
        <f>SUM(G101:G105)</f>
        <v>525000</v>
      </c>
      <c r="H100" s="42"/>
      <c r="I100" s="42"/>
    </row>
    <row r="101" spans="1:9" s="125" customFormat="1" ht="12.75">
      <c r="A101" s="163"/>
      <c r="B101" s="163"/>
      <c r="C101" s="202">
        <v>830</v>
      </c>
      <c r="D101" s="190" t="s">
        <v>164</v>
      </c>
      <c r="E101" s="191">
        <v>1300</v>
      </c>
      <c r="F101" s="191">
        <v>1300</v>
      </c>
      <c r="G101" s="191">
        <v>0</v>
      </c>
      <c r="H101" s="42"/>
      <c r="I101" s="42"/>
    </row>
    <row r="102" spans="1:9" s="125" customFormat="1" ht="12.75">
      <c r="A102" s="163"/>
      <c r="B102" s="163"/>
      <c r="C102" s="192">
        <v>2700</v>
      </c>
      <c r="D102" s="161" t="s">
        <v>213</v>
      </c>
      <c r="E102" s="162">
        <v>10125</v>
      </c>
      <c r="F102" s="162">
        <v>10125</v>
      </c>
      <c r="G102" s="162">
        <v>0</v>
      </c>
      <c r="H102" s="42"/>
      <c r="I102" s="42"/>
    </row>
    <row r="103" spans="1:9" s="125" customFormat="1" ht="12.75">
      <c r="A103" s="163"/>
      <c r="B103" s="163"/>
      <c r="C103" s="170"/>
      <c r="D103" s="193" t="s">
        <v>214</v>
      </c>
      <c r="E103" s="194"/>
      <c r="F103" s="194"/>
      <c r="G103" s="194"/>
      <c r="H103" s="42"/>
      <c r="I103" s="42"/>
    </row>
    <row r="104" spans="1:9" s="125" customFormat="1" ht="12.75">
      <c r="A104" s="163"/>
      <c r="B104" s="163"/>
      <c r="C104" s="203"/>
      <c r="D104" s="204" t="s">
        <v>215</v>
      </c>
      <c r="E104" s="205"/>
      <c r="F104" s="205"/>
      <c r="G104" s="205"/>
      <c r="H104" s="42"/>
      <c r="I104" s="42"/>
    </row>
    <row r="105" spans="1:9" s="126" customFormat="1" ht="12.75">
      <c r="A105" s="142"/>
      <c r="B105" s="142"/>
      <c r="C105" s="147">
        <v>6208</v>
      </c>
      <c r="D105" s="148" t="s">
        <v>507</v>
      </c>
      <c r="E105" s="146">
        <v>525000</v>
      </c>
      <c r="F105" s="146">
        <v>0</v>
      </c>
      <c r="G105" s="146">
        <v>525000</v>
      </c>
      <c r="H105" s="141"/>
      <c r="I105" s="141"/>
    </row>
    <row r="106" spans="1:9" s="125" customFormat="1" ht="12.75">
      <c r="A106" s="159"/>
      <c r="B106" s="188">
        <v>80103</v>
      </c>
      <c r="C106" s="189"/>
      <c r="D106" s="145" t="s">
        <v>286</v>
      </c>
      <c r="E106" s="191">
        <f>SUM(E107:E107)</f>
        <v>356642</v>
      </c>
      <c r="F106" s="191">
        <f>SUM(F107:F107)</f>
        <v>0</v>
      </c>
      <c r="G106" s="191">
        <f>SUM(G107:G107)</f>
        <v>356642</v>
      </c>
      <c r="H106" s="42"/>
      <c r="I106" s="42"/>
    </row>
    <row r="107" spans="1:9" s="126" customFormat="1" ht="12.75">
      <c r="A107" s="142"/>
      <c r="B107" s="142"/>
      <c r="C107" s="147">
        <v>6208</v>
      </c>
      <c r="D107" s="148" t="s">
        <v>507</v>
      </c>
      <c r="E107" s="146">
        <v>356642</v>
      </c>
      <c r="F107" s="146">
        <v>0</v>
      </c>
      <c r="G107" s="146">
        <v>356642</v>
      </c>
      <c r="H107" s="141"/>
      <c r="I107" s="141"/>
    </row>
    <row r="108" spans="1:9" s="125" customFormat="1" ht="12.75">
      <c r="A108" s="159"/>
      <c r="B108" s="188">
        <v>80110</v>
      </c>
      <c r="C108" s="189"/>
      <c r="D108" s="190" t="s">
        <v>216</v>
      </c>
      <c r="E108" s="191">
        <f>SUM(E109:E112)</f>
        <v>7000</v>
      </c>
      <c r="F108" s="191">
        <f>SUM(F109:F112)</f>
        <v>7000</v>
      </c>
      <c r="G108" s="191">
        <f>SUM(G109:G112)</f>
        <v>0</v>
      </c>
      <c r="H108" s="42"/>
      <c r="I108" s="42"/>
    </row>
    <row r="109" spans="1:9" s="125" customFormat="1" ht="12.75">
      <c r="A109" s="163"/>
      <c r="B109" s="163"/>
      <c r="C109" s="160">
        <v>750</v>
      </c>
      <c r="D109" s="161" t="s">
        <v>149</v>
      </c>
      <c r="E109" s="162">
        <v>7000</v>
      </c>
      <c r="F109" s="162">
        <v>7000</v>
      </c>
      <c r="G109" s="162">
        <v>0</v>
      </c>
      <c r="H109" s="42"/>
      <c r="I109" s="42"/>
    </row>
    <row r="110" spans="1:9" s="125" customFormat="1" ht="12.75">
      <c r="A110" s="163"/>
      <c r="B110" s="163"/>
      <c r="C110" s="163"/>
      <c r="D110" s="227" t="s">
        <v>150</v>
      </c>
      <c r="E110" s="228"/>
      <c r="F110" s="228"/>
      <c r="G110" s="228"/>
      <c r="H110" s="42"/>
      <c r="I110" s="42"/>
    </row>
    <row r="111" spans="1:9" s="125" customFormat="1" ht="12.75">
      <c r="A111" s="163"/>
      <c r="B111" s="163"/>
      <c r="C111" s="170"/>
      <c r="D111" s="193" t="s">
        <v>151</v>
      </c>
      <c r="E111" s="194"/>
      <c r="F111" s="194"/>
      <c r="G111" s="194"/>
      <c r="H111" s="42"/>
      <c r="I111" s="42"/>
    </row>
    <row r="112" spans="1:9" s="125" customFormat="1" ht="12.75">
      <c r="A112" s="163"/>
      <c r="B112" s="163"/>
      <c r="C112" s="203"/>
      <c r="D112" s="204" t="s">
        <v>152</v>
      </c>
      <c r="E112" s="205"/>
      <c r="F112" s="205"/>
      <c r="G112" s="205"/>
      <c r="H112" s="42"/>
      <c r="I112" s="42"/>
    </row>
    <row r="113" spans="1:9" s="125" customFormat="1" ht="12.75">
      <c r="A113" s="163"/>
      <c r="B113" s="188">
        <v>80195</v>
      </c>
      <c r="C113" s="189"/>
      <c r="D113" s="190" t="s">
        <v>217</v>
      </c>
      <c r="E113" s="191">
        <f>SUM(E114:E119)</f>
        <v>19000</v>
      </c>
      <c r="F113" s="191">
        <f>SUM(F114:F119)</f>
        <v>19000</v>
      </c>
      <c r="G113" s="191">
        <f>SUM(G114:G119)</f>
        <v>0</v>
      </c>
      <c r="H113" s="42"/>
      <c r="I113" s="42"/>
    </row>
    <row r="114" spans="1:9" s="125" customFormat="1" ht="12.75">
      <c r="A114" s="163"/>
      <c r="B114" s="163"/>
      <c r="C114" s="160">
        <v>750</v>
      </c>
      <c r="D114" s="161" t="s">
        <v>149</v>
      </c>
      <c r="E114" s="162">
        <v>3000</v>
      </c>
      <c r="F114" s="162">
        <v>3000</v>
      </c>
      <c r="G114" s="162">
        <v>0</v>
      </c>
      <c r="H114" s="42"/>
      <c r="I114" s="42"/>
    </row>
    <row r="115" spans="1:9" s="125" customFormat="1" ht="12.75">
      <c r="A115" s="163"/>
      <c r="B115" s="163"/>
      <c r="C115" s="163"/>
      <c r="D115" s="227" t="s">
        <v>150</v>
      </c>
      <c r="E115" s="228"/>
      <c r="F115" s="228"/>
      <c r="G115" s="228"/>
      <c r="H115" s="42"/>
      <c r="I115" s="42"/>
    </row>
    <row r="116" spans="1:9" s="125" customFormat="1" ht="12.75">
      <c r="A116" s="163"/>
      <c r="B116" s="163"/>
      <c r="C116" s="170"/>
      <c r="D116" s="193" t="s">
        <v>151</v>
      </c>
      <c r="E116" s="194"/>
      <c r="F116" s="194"/>
      <c r="G116" s="194"/>
      <c r="H116" s="42"/>
      <c r="I116" s="42"/>
    </row>
    <row r="117" spans="1:9" s="125" customFormat="1" ht="12.75">
      <c r="A117" s="163"/>
      <c r="B117" s="163"/>
      <c r="C117" s="199"/>
      <c r="D117" s="200" t="s">
        <v>152</v>
      </c>
      <c r="E117" s="201"/>
      <c r="F117" s="201"/>
      <c r="G117" s="201"/>
      <c r="H117" s="42"/>
      <c r="I117" s="42"/>
    </row>
    <row r="118" spans="1:9" s="125" customFormat="1" ht="12.75">
      <c r="A118" s="199"/>
      <c r="B118" s="199"/>
      <c r="C118" s="184">
        <v>2030</v>
      </c>
      <c r="D118" s="185" t="s">
        <v>156</v>
      </c>
      <c r="E118" s="162">
        <v>16000</v>
      </c>
      <c r="F118" s="162">
        <v>16000</v>
      </c>
      <c r="G118" s="162"/>
      <c r="H118" s="42"/>
      <c r="I118" s="42"/>
    </row>
    <row r="119" spans="1:9" s="125" customFormat="1" ht="12.75">
      <c r="A119" s="199"/>
      <c r="B119" s="199"/>
      <c r="C119" s="226"/>
      <c r="D119" s="196" t="s">
        <v>227</v>
      </c>
      <c r="E119" s="197"/>
      <c r="F119" s="197"/>
      <c r="G119" s="197"/>
      <c r="H119" s="42"/>
      <c r="I119" s="42"/>
    </row>
    <row r="120" spans="1:9" ht="12.75">
      <c r="A120" s="230">
        <v>852</v>
      </c>
      <c r="B120" s="234"/>
      <c r="C120" s="234"/>
      <c r="D120" s="231" t="s">
        <v>218</v>
      </c>
      <c r="E120" s="232">
        <f>SUM(E121,E127,E133,E140,E143,E145)</f>
        <v>2382000</v>
      </c>
      <c r="F120" s="232">
        <f>SUM(F121,F127,F133,F140,F143,F145)</f>
        <v>2382000</v>
      </c>
      <c r="G120" s="232">
        <f>SUM(G121,G127,G133,G140,G145)</f>
        <v>0</v>
      </c>
      <c r="H120" s="173"/>
      <c r="I120" s="173"/>
    </row>
    <row r="121" spans="1:9" s="125" customFormat="1" ht="12.75">
      <c r="A121" s="159"/>
      <c r="B121" s="221">
        <v>85212</v>
      </c>
      <c r="C121" s="222"/>
      <c r="D121" s="161" t="s">
        <v>219</v>
      </c>
      <c r="E121" s="162">
        <f>SUM(E124)</f>
        <v>1829000</v>
      </c>
      <c r="F121" s="162">
        <f>SUM(F124)</f>
        <v>1829000</v>
      </c>
      <c r="G121" s="162">
        <f>SUM(G124)</f>
        <v>0</v>
      </c>
      <c r="H121" s="42"/>
      <c r="I121" s="42"/>
    </row>
    <row r="122" spans="1:9" s="125" customFormat="1" ht="12.75">
      <c r="A122" s="163"/>
      <c r="B122" s="170"/>
      <c r="C122" s="170"/>
      <c r="D122" s="193" t="s">
        <v>220</v>
      </c>
      <c r="E122" s="194"/>
      <c r="F122" s="194"/>
      <c r="G122" s="194"/>
      <c r="H122" s="42"/>
      <c r="I122" s="42"/>
    </row>
    <row r="123" spans="1:9" s="125" customFormat="1" ht="12.75">
      <c r="A123" s="163"/>
      <c r="B123" s="223"/>
      <c r="C123" s="223"/>
      <c r="D123" s="224" t="s">
        <v>221</v>
      </c>
      <c r="E123" s="225"/>
      <c r="F123" s="225"/>
      <c r="G123" s="225"/>
      <c r="H123" s="42"/>
      <c r="I123" s="42"/>
    </row>
    <row r="124" spans="1:9" s="125" customFormat="1" ht="12.75">
      <c r="A124" s="163"/>
      <c r="B124" s="203"/>
      <c r="C124" s="235">
        <v>2010</v>
      </c>
      <c r="D124" s="204" t="s">
        <v>156</v>
      </c>
      <c r="E124" s="236">
        <v>1829000</v>
      </c>
      <c r="F124" s="236">
        <v>1829000</v>
      </c>
      <c r="G124" s="236">
        <v>0</v>
      </c>
      <c r="H124" s="42"/>
      <c r="I124" s="42"/>
    </row>
    <row r="125" spans="1:9" s="125" customFormat="1" ht="12.75">
      <c r="A125" s="163"/>
      <c r="B125" s="163"/>
      <c r="C125" s="170"/>
      <c r="D125" s="193" t="s">
        <v>157</v>
      </c>
      <c r="E125" s="194"/>
      <c r="F125" s="194"/>
      <c r="G125" s="194"/>
      <c r="H125" s="42"/>
      <c r="I125" s="42"/>
    </row>
    <row r="126" spans="1:9" s="125" customFormat="1" ht="12.75">
      <c r="A126" s="163"/>
      <c r="B126" s="163"/>
      <c r="C126" s="203"/>
      <c r="D126" s="204" t="s">
        <v>158</v>
      </c>
      <c r="E126" s="205"/>
      <c r="F126" s="205"/>
      <c r="G126" s="205"/>
      <c r="H126" s="42"/>
      <c r="I126" s="42"/>
    </row>
    <row r="127" spans="1:9" s="125" customFormat="1" ht="12.75">
      <c r="A127" s="163"/>
      <c r="B127" s="221">
        <v>85213</v>
      </c>
      <c r="C127" s="222"/>
      <c r="D127" s="161" t="s">
        <v>222</v>
      </c>
      <c r="E127" s="162">
        <f>SUM(E130)</f>
        <v>19000</v>
      </c>
      <c r="F127" s="162">
        <f>SUM(F130)</f>
        <v>19000</v>
      </c>
      <c r="G127" s="162">
        <f>SUM(G130)</f>
        <v>0</v>
      </c>
      <c r="H127" s="42"/>
      <c r="I127" s="42"/>
    </row>
    <row r="128" spans="1:9" s="125" customFormat="1" ht="12.75">
      <c r="A128" s="163"/>
      <c r="B128" s="170"/>
      <c r="C128" s="170"/>
      <c r="D128" s="193" t="s">
        <v>223</v>
      </c>
      <c r="E128" s="194"/>
      <c r="F128" s="194"/>
      <c r="G128" s="194"/>
      <c r="H128" s="42"/>
      <c r="I128" s="42"/>
    </row>
    <row r="129" spans="1:9" s="125" customFormat="1" ht="12.75">
      <c r="A129" s="163"/>
      <c r="B129" s="223"/>
      <c r="C129" s="223"/>
      <c r="D129" s="224" t="s">
        <v>224</v>
      </c>
      <c r="E129" s="225"/>
      <c r="F129" s="225"/>
      <c r="G129" s="225"/>
      <c r="H129" s="42"/>
      <c r="I129" s="42"/>
    </row>
    <row r="130" spans="1:9" s="125" customFormat="1" ht="12.75">
      <c r="A130" s="163"/>
      <c r="B130" s="203"/>
      <c r="C130" s="235">
        <v>2010</v>
      </c>
      <c r="D130" s="204" t="s">
        <v>156</v>
      </c>
      <c r="E130" s="236">
        <v>19000</v>
      </c>
      <c r="F130" s="236">
        <v>19000</v>
      </c>
      <c r="G130" s="236">
        <v>0</v>
      </c>
      <c r="H130" s="42"/>
      <c r="I130" s="42"/>
    </row>
    <row r="131" spans="1:9" s="125" customFormat="1" ht="12.75">
      <c r="A131" s="163"/>
      <c r="B131" s="163"/>
      <c r="C131" s="170"/>
      <c r="D131" s="193" t="s">
        <v>157</v>
      </c>
      <c r="E131" s="194"/>
      <c r="F131" s="194"/>
      <c r="G131" s="194"/>
      <c r="H131" s="42"/>
      <c r="I131" s="42"/>
    </row>
    <row r="132" spans="1:9" s="125" customFormat="1" ht="12.75">
      <c r="A132" s="163"/>
      <c r="B132" s="163"/>
      <c r="C132" s="203"/>
      <c r="D132" s="204" t="s">
        <v>158</v>
      </c>
      <c r="E132" s="205"/>
      <c r="F132" s="205"/>
      <c r="G132" s="205"/>
      <c r="H132" s="42"/>
      <c r="I132" s="42"/>
    </row>
    <row r="133" spans="1:9" s="125" customFormat="1" ht="12.75">
      <c r="A133" s="163"/>
      <c r="B133" s="221">
        <v>85214</v>
      </c>
      <c r="C133" s="222"/>
      <c r="D133" s="161" t="s">
        <v>225</v>
      </c>
      <c r="E133" s="162">
        <f>SUM(E135:E139)</f>
        <v>389000</v>
      </c>
      <c r="F133" s="162">
        <f>SUM(F135:F139)</f>
        <v>389000</v>
      </c>
      <c r="G133" s="162">
        <f>SUM(G135:G139)</f>
        <v>0</v>
      </c>
      <c r="H133" s="42"/>
      <c r="I133" s="42"/>
    </row>
    <row r="134" spans="1:9" s="125" customFormat="1" ht="12.75">
      <c r="A134" s="163"/>
      <c r="B134" s="164"/>
      <c r="C134" s="164"/>
      <c r="D134" s="165" t="s">
        <v>226</v>
      </c>
      <c r="E134" s="166"/>
      <c r="F134" s="166"/>
      <c r="G134" s="166"/>
      <c r="H134" s="42"/>
      <c r="I134" s="42"/>
    </row>
    <row r="135" spans="1:9" s="125" customFormat="1" ht="12.75">
      <c r="A135" s="163"/>
      <c r="B135" s="163"/>
      <c r="C135" s="192">
        <v>2010</v>
      </c>
      <c r="D135" s="161" t="s">
        <v>156</v>
      </c>
      <c r="E135" s="162">
        <v>207000</v>
      </c>
      <c r="F135" s="162">
        <v>207000</v>
      </c>
      <c r="G135" s="162">
        <v>0</v>
      </c>
      <c r="H135" s="42"/>
      <c r="I135" s="42"/>
    </row>
    <row r="136" spans="1:9" s="125" customFormat="1" ht="12.75">
      <c r="A136" s="163"/>
      <c r="B136" s="163"/>
      <c r="C136" s="170"/>
      <c r="D136" s="193" t="s">
        <v>157</v>
      </c>
      <c r="E136" s="194"/>
      <c r="F136" s="194"/>
      <c r="G136" s="194"/>
      <c r="H136" s="42"/>
      <c r="I136" s="42"/>
    </row>
    <row r="137" spans="1:9" s="125" customFormat="1" ht="12.75">
      <c r="A137" s="163"/>
      <c r="B137" s="163"/>
      <c r="C137" s="203"/>
      <c r="D137" s="204" t="s">
        <v>158</v>
      </c>
      <c r="E137" s="205"/>
      <c r="F137" s="205"/>
      <c r="G137" s="205"/>
      <c r="H137" s="42"/>
      <c r="I137" s="42"/>
    </row>
    <row r="138" spans="1:9" s="125" customFormat="1" ht="12.75">
      <c r="A138" s="163"/>
      <c r="B138" s="163"/>
      <c r="C138" s="192">
        <v>2030</v>
      </c>
      <c r="D138" s="161" t="s">
        <v>156</v>
      </c>
      <c r="E138" s="162">
        <v>182000</v>
      </c>
      <c r="F138" s="162">
        <v>182000</v>
      </c>
      <c r="G138" s="162">
        <v>0</v>
      </c>
      <c r="H138" s="42"/>
      <c r="I138" s="42"/>
    </row>
    <row r="139" spans="1:9" s="125" customFormat="1" ht="12.75">
      <c r="A139" s="163"/>
      <c r="B139" s="163"/>
      <c r="C139" s="164"/>
      <c r="D139" s="165" t="s">
        <v>227</v>
      </c>
      <c r="E139" s="166"/>
      <c r="F139" s="166"/>
      <c r="G139" s="166"/>
      <c r="H139" s="42"/>
      <c r="I139" s="42"/>
    </row>
    <row r="140" spans="1:9" s="125" customFormat="1" ht="12.75">
      <c r="A140" s="163"/>
      <c r="B140" s="188">
        <v>85219</v>
      </c>
      <c r="C140" s="189"/>
      <c r="D140" s="190" t="s">
        <v>228</v>
      </c>
      <c r="E140" s="191">
        <f>SUM(E141:E142)</f>
        <v>91000</v>
      </c>
      <c r="F140" s="191">
        <f>SUM(F141:F142)</f>
        <v>91000</v>
      </c>
      <c r="G140" s="191">
        <f>SUM(G141:G142)</f>
        <v>0</v>
      </c>
      <c r="H140" s="42"/>
      <c r="I140" s="42"/>
    </row>
    <row r="141" spans="1:9" s="125" customFormat="1" ht="12.75">
      <c r="A141" s="163"/>
      <c r="B141" s="163"/>
      <c r="C141" s="192">
        <v>2030</v>
      </c>
      <c r="D141" s="161" t="s">
        <v>156</v>
      </c>
      <c r="E141" s="162">
        <v>91000</v>
      </c>
      <c r="F141" s="162">
        <v>91000</v>
      </c>
      <c r="G141" s="162">
        <v>0</v>
      </c>
      <c r="H141" s="42"/>
      <c r="I141" s="42"/>
    </row>
    <row r="142" spans="1:9" s="125" customFormat="1" ht="12.75">
      <c r="A142" s="163"/>
      <c r="B142" s="163"/>
      <c r="C142" s="164"/>
      <c r="D142" s="165" t="s">
        <v>227</v>
      </c>
      <c r="E142" s="166"/>
      <c r="F142" s="166"/>
      <c r="G142" s="166"/>
      <c r="H142" s="42"/>
      <c r="I142" s="42"/>
    </row>
    <row r="143" spans="1:9" s="125" customFormat="1" ht="12.75">
      <c r="A143" s="163"/>
      <c r="B143" s="188">
        <v>85228</v>
      </c>
      <c r="C143" s="189"/>
      <c r="D143" s="190" t="s">
        <v>301</v>
      </c>
      <c r="E143" s="191">
        <f>SUM(E144:E144)</f>
        <v>2000</v>
      </c>
      <c r="F143" s="191">
        <f>SUM(F144:F144)</f>
        <v>2000</v>
      </c>
      <c r="G143" s="191">
        <f>SUM(G144:G144)</f>
        <v>0</v>
      </c>
      <c r="H143" s="42"/>
      <c r="I143" s="42"/>
    </row>
    <row r="144" spans="1:9" s="125" customFormat="1" ht="12.75">
      <c r="A144" s="163"/>
      <c r="B144" s="163"/>
      <c r="C144" s="237" t="s">
        <v>345</v>
      </c>
      <c r="D144" s="190" t="s">
        <v>164</v>
      </c>
      <c r="E144" s="162">
        <v>2000</v>
      </c>
      <c r="F144" s="162">
        <v>2000</v>
      </c>
      <c r="G144" s="162">
        <v>0</v>
      </c>
      <c r="H144" s="42"/>
      <c r="I144" s="42"/>
    </row>
    <row r="145" spans="1:9" s="125" customFormat="1" ht="12.75">
      <c r="A145" s="163"/>
      <c r="B145" s="188">
        <v>85295</v>
      </c>
      <c r="C145" s="189"/>
      <c r="D145" s="190" t="s">
        <v>217</v>
      </c>
      <c r="E145" s="191">
        <f>SUM(E146:E148)</f>
        <v>52000</v>
      </c>
      <c r="F145" s="191">
        <f>SUM(F146:F148)</f>
        <v>52000</v>
      </c>
      <c r="G145" s="191">
        <f>SUM(G146:G148)</f>
        <v>0</v>
      </c>
      <c r="H145" s="42"/>
      <c r="I145" s="42"/>
    </row>
    <row r="146" spans="1:9" s="125" customFormat="1" ht="12.75">
      <c r="A146" s="163"/>
      <c r="B146" s="163"/>
      <c r="C146" s="202">
        <v>970</v>
      </c>
      <c r="D146" s="190" t="s">
        <v>229</v>
      </c>
      <c r="E146" s="191">
        <v>6000</v>
      </c>
      <c r="F146" s="191">
        <v>6000</v>
      </c>
      <c r="G146" s="191">
        <v>0</v>
      </c>
      <c r="H146" s="42" t="s">
        <v>342</v>
      </c>
      <c r="I146" s="42"/>
    </row>
    <row r="147" spans="1:9" s="125" customFormat="1" ht="12.75">
      <c r="A147" s="163"/>
      <c r="B147" s="163"/>
      <c r="C147" s="192">
        <v>2030</v>
      </c>
      <c r="D147" s="161" t="s">
        <v>156</v>
      </c>
      <c r="E147" s="162">
        <v>46000</v>
      </c>
      <c r="F147" s="162">
        <v>46000</v>
      </c>
      <c r="G147" s="162">
        <v>0</v>
      </c>
      <c r="H147" s="42"/>
      <c r="I147" s="42"/>
    </row>
    <row r="148" spans="1:9" s="125" customFormat="1" ht="12.75">
      <c r="A148" s="163"/>
      <c r="B148" s="163"/>
      <c r="C148" s="164"/>
      <c r="D148" s="165" t="s">
        <v>227</v>
      </c>
      <c r="E148" s="166"/>
      <c r="F148" s="166"/>
      <c r="G148" s="166"/>
      <c r="H148" s="42"/>
      <c r="I148" s="42"/>
    </row>
    <row r="149" spans="1:9" s="126" customFormat="1" ht="12.75">
      <c r="A149" s="157">
        <v>853</v>
      </c>
      <c r="B149" s="138"/>
      <c r="C149" s="138"/>
      <c r="D149" s="150" t="s">
        <v>230</v>
      </c>
      <c r="E149" s="158">
        <f aca="true" t="shared" si="1" ref="E149:G150">SUM(E150)</f>
        <v>3000</v>
      </c>
      <c r="F149" s="158">
        <f t="shared" si="1"/>
        <v>3000</v>
      </c>
      <c r="G149" s="158">
        <f t="shared" si="1"/>
        <v>0</v>
      </c>
      <c r="H149" s="141"/>
      <c r="I149" s="141"/>
    </row>
    <row r="150" spans="1:9" s="126" customFormat="1" ht="12.75">
      <c r="A150" s="142"/>
      <c r="B150" s="151">
        <v>85395</v>
      </c>
      <c r="C150" s="144"/>
      <c r="D150" s="152" t="s">
        <v>217</v>
      </c>
      <c r="E150" s="146">
        <f t="shared" si="1"/>
        <v>3000</v>
      </c>
      <c r="F150" s="146">
        <f t="shared" si="1"/>
        <v>3000</v>
      </c>
      <c r="G150" s="146">
        <f t="shared" si="1"/>
        <v>0</v>
      </c>
      <c r="H150" s="141"/>
      <c r="I150" s="141"/>
    </row>
    <row r="151" spans="1:9" s="126" customFormat="1" ht="12.75">
      <c r="A151" s="142"/>
      <c r="B151" s="142"/>
      <c r="C151" s="147">
        <v>830</v>
      </c>
      <c r="D151" s="152" t="s">
        <v>164</v>
      </c>
      <c r="E151" s="146">
        <v>3000</v>
      </c>
      <c r="F151" s="146">
        <v>3000</v>
      </c>
      <c r="G151" s="146">
        <v>0</v>
      </c>
      <c r="H151" s="141"/>
      <c r="I151" s="141"/>
    </row>
    <row r="152" spans="1:9" ht="12.75">
      <c r="A152" s="157">
        <v>900</v>
      </c>
      <c r="B152" s="187"/>
      <c r="C152" s="187"/>
      <c r="D152" s="238" t="s">
        <v>302</v>
      </c>
      <c r="E152" s="158">
        <f aca="true" t="shared" si="2" ref="E152:G153">SUM(E153)</f>
        <v>1500000</v>
      </c>
      <c r="F152" s="158">
        <f t="shared" si="2"/>
        <v>0</v>
      </c>
      <c r="G152" s="158">
        <f t="shared" si="2"/>
        <v>1500000</v>
      </c>
      <c r="H152" s="173"/>
      <c r="I152" s="173"/>
    </row>
    <row r="153" spans="1:9" ht="12.75">
      <c r="A153" s="159"/>
      <c r="B153" s="151">
        <v>90001</v>
      </c>
      <c r="C153" s="234"/>
      <c r="D153" s="145" t="s">
        <v>303</v>
      </c>
      <c r="E153" s="146">
        <f t="shared" si="2"/>
        <v>1500000</v>
      </c>
      <c r="F153" s="146">
        <f t="shared" si="2"/>
        <v>0</v>
      </c>
      <c r="G153" s="146">
        <f t="shared" si="2"/>
        <v>1500000</v>
      </c>
      <c r="H153" s="173"/>
      <c r="I153" s="173"/>
    </row>
    <row r="154" spans="1:9" s="126" customFormat="1" ht="12.75">
      <c r="A154" s="142"/>
      <c r="B154" s="142"/>
      <c r="C154" s="147">
        <v>6208</v>
      </c>
      <c r="D154" s="148" t="s">
        <v>507</v>
      </c>
      <c r="E154" s="146">
        <v>1500000</v>
      </c>
      <c r="F154" s="146">
        <v>0</v>
      </c>
      <c r="G154" s="146">
        <v>1500000</v>
      </c>
      <c r="H154" s="141"/>
      <c r="I154" s="141"/>
    </row>
    <row r="155" spans="1:9" ht="12.75">
      <c r="A155" s="157">
        <v>921</v>
      </c>
      <c r="B155" s="187"/>
      <c r="C155" s="187"/>
      <c r="D155" s="150" t="s">
        <v>231</v>
      </c>
      <c r="E155" s="158">
        <f>SUM(E156)</f>
        <v>595000</v>
      </c>
      <c r="F155" s="158">
        <f>SUM(F156)</f>
        <v>520000</v>
      </c>
      <c r="G155" s="158">
        <f>SUM(G156)</f>
        <v>75000</v>
      </c>
      <c r="H155" s="173"/>
      <c r="I155" s="173"/>
    </row>
    <row r="156" spans="1:9" ht="12.75">
      <c r="A156" s="159"/>
      <c r="B156" s="151">
        <v>92109</v>
      </c>
      <c r="C156" s="234"/>
      <c r="D156" s="239" t="s">
        <v>309</v>
      </c>
      <c r="E156" s="146">
        <f>SUM(E157:E158)</f>
        <v>595000</v>
      </c>
      <c r="F156" s="146">
        <f>SUM(F157:F158)</f>
        <v>520000</v>
      </c>
      <c r="G156" s="146">
        <f>SUM(G157:G158)</f>
        <v>75000</v>
      </c>
      <c r="H156" s="173"/>
      <c r="I156" s="173"/>
    </row>
    <row r="157" spans="1:9" s="126" customFormat="1" ht="22.5">
      <c r="A157" s="142"/>
      <c r="B157" s="142"/>
      <c r="C157" s="147">
        <v>2008</v>
      </c>
      <c r="D157" s="148" t="s">
        <v>508</v>
      </c>
      <c r="E157" s="146">
        <v>520000</v>
      </c>
      <c r="F157" s="146">
        <v>520000</v>
      </c>
      <c r="G157" s="146">
        <v>0</v>
      </c>
      <c r="H157" s="141"/>
      <c r="I157" s="141"/>
    </row>
    <row r="158" spans="1:9" s="126" customFormat="1" ht="12.75">
      <c r="A158" s="142"/>
      <c r="B158" s="142"/>
      <c r="C158" s="147">
        <v>6208</v>
      </c>
      <c r="D158" s="148" t="s">
        <v>507</v>
      </c>
      <c r="E158" s="146">
        <v>75000</v>
      </c>
      <c r="F158" s="146">
        <v>0</v>
      </c>
      <c r="G158" s="146">
        <v>75000</v>
      </c>
      <c r="H158" s="141"/>
      <c r="I158" s="141"/>
    </row>
    <row r="159" spans="1:9" ht="12.75">
      <c r="A159" s="622" t="s">
        <v>232</v>
      </c>
      <c r="B159" s="622"/>
      <c r="C159" s="622"/>
      <c r="D159" s="622"/>
      <c r="E159" s="100">
        <f>SUM(E155,E152,E149,E120,E99,E89,E48,E41,E26,E14,E11,E8)</f>
        <v>16331314</v>
      </c>
      <c r="F159" s="100">
        <f>SUM(F155,F152,F149,F120,F99,F89,F48,F41,F26,F14,F11,F8)</f>
        <v>11893569</v>
      </c>
      <c r="G159" s="100">
        <f>SUM(G155,G152,G149,G120,G99,G89,G48,G41,G26,G14,G11,G8)</f>
        <v>4437745</v>
      </c>
      <c r="H159" s="229">
        <f>SUM(F159:G159)</f>
        <v>16331314</v>
      </c>
      <c r="I159" s="42"/>
    </row>
    <row r="160" spans="1:9" ht="12.75">
      <c r="A160" s="42"/>
      <c r="B160" s="42"/>
      <c r="C160" s="42"/>
      <c r="D160" s="175" t="s">
        <v>396</v>
      </c>
      <c r="E160" s="240">
        <v>0</v>
      </c>
      <c r="F160" s="240"/>
      <c r="G160" s="240">
        <v>0</v>
      </c>
      <c r="H160" s="173"/>
      <c r="I160" s="173"/>
    </row>
    <row r="161" spans="1:9" ht="12.75">
      <c r="A161" s="173"/>
      <c r="B161" s="173"/>
      <c r="C161" s="173"/>
      <c r="D161" s="175" t="s">
        <v>395</v>
      </c>
      <c r="E161" s="240">
        <v>0</v>
      </c>
      <c r="F161" s="240"/>
      <c r="G161" s="240">
        <v>0</v>
      </c>
      <c r="H161" s="173"/>
      <c r="I161" s="173"/>
    </row>
    <row r="162" spans="1:9" ht="12.75">
      <c r="A162" s="173"/>
      <c r="B162" s="173"/>
      <c r="C162" s="173"/>
      <c r="D162" s="241" t="s">
        <v>232</v>
      </c>
      <c r="E162" s="133">
        <f>SUM(E159:E161)</f>
        <v>16331314</v>
      </c>
      <c r="F162" s="133">
        <f>SUM(F159:F161)</f>
        <v>11893569</v>
      </c>
      <c r="G162" s="133">
        <f>SUM(G159:G161)</f>
        <v>4437745</v>
      </c>
      <c r="H162" s="42"/>
      <c r="I162" s="42"/>
    </row>
    <row r="163" spans="1:9" ht="12.75">
      <c r="A163" s="42"/>
      <c r="B163" s="42"/>
      <c r="C163" s="42"/>
      <c r="D163" s="42"/>
      <c r="E163" s="229"/>
      <c r="F163" s="229"/>
      <c r="G163" s="229">
        <f>G162-169500</f>
        <v>4268245</v>
      </c>
      <c r="H163" s="42"/>
      <c r="I163" s="42"/>
    </row>
    <row r="165" ht="12.75">
      <c r="E165" s="97">
        <f>SUM(E157:E158,E154,E107,E105,E10)</f>
        <v>4403045</v>
      </c>
    </row>
  </sheetData>
  <mergeCells count="8">
    <mergeCell ref="B1:E1"/>
    <mergeCell ref="D4:D6"/>
    <mergeCell ref="C4:C6"/>
    <mergeCell ref="B4:B6"/>
    <mergeCell ref="A4:A6"/>
    <mergeCell ref="F4:G5"/>
    <mergeCell ref="E4:E6"/>
    <mergeCell ref="A159:D159"/>
  </mergeCells>
  <printOptions horizontalCentered="1"/>
  <pageMargins left="0.5511811023622047" right="0.5511811023622047" top="1.220472440944882" bottom="0.5905511811023623" header="0.5118110236220472" footer="0.5118110236220472"/>
  <pageSetup fitToHeight="3" horizontalDpi="300" verticalDpi="300" orientation="portrait" paperSize="9" scale="76" r:id="rId1"/>
  <headerFooter alignWithMargins="0">
    <oddHeader>&amp;R&amp;9Załącznik Nr &amp;A
do Uchwały Nr X/89/2007 Rady Gminy Widuchowa 
z dnia 27 grudnia 2007 r.</oddHeader>
  </headerFooter>
  <rowBreaks count="2" manualBreakCount="2">
    <brk id="63" max="6" man="1"/>
    <brk id="13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workbookViewId="0" topLeftCell="A1">
      <selection activeCell="E8" sqref="E8:G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44.25" customHeight="1">
      <c r="A1" s="708" t="s">
        <v>477</v>
      </c>
      <c r="B1" s="708"/>
      <c r="C1" s="708"/>
      <c r="D1" s="708"/>
      <c r="E1" s="708"/>
      <c r="F1" s="708"/>
      <c r="G1" s="709"/>
    </row>
    <row r="2" spans="5:6" ht="18">
      <c r="E2" s="7"/>
      <c r="F2" s="7"/>
    </row>
    <row r="3" spans="5:6" ht="12.75">
      <c r="E3" s="1"/>
      <c r="F3" s="10" t="s">
        <v>41</v>
      </c>
    </row>
    <row r="4" spans="1:7" ht="12.75">
      <c r="A4" s="632" t="s">
        <v>57</v>
      </c>
      <c r="B4" s="632" t="s">
        <v>2</v>
      </c>
      <c r="C4" s="632" t="s">
        <v>3</v>
      </c>
      <c r="D4" s="705" t="s">
        <v>85</v>
      </c>
      <c r="E4" s="633" t="s">
        <v>65</v>
      </c>
      <c r="F4" s="633" t="s">
        <v>66</v>
      </c>
      <c r="G4" s="633" t="s">
        <v>42</v>
      </c>
    </row>
    <row r="5" spans="1:7" ht="12.75">
      <c r="A5" s="632"/>
      <c r="B5" s="632"/>
      <c r="C5" s="632"/>
      <c r="D5" s="706"/>
      <c r="E5" s="633"/>
      <c r="F5" s="633"/>
      <c r="G5" s="633"/>
    </row>
    <row r="6" spans="1:7" ht="12.75">
      <c r="A6" s="632"/>
      <c r="B6" s="632"/>
      <c r="C6" s="632"/>
      <c r="D6" s="707"/>
      <c r="E6" s="633"/>
      <c r="F6" s="633"/>
      <c r="G6" s="633"/>
    </row>
    <row r="7" spans="1: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60">
      <c r="A8" s="117">
        <v>1</v>
      </c>
      <c r="B8" s="570" t="s">
        <v>318</v>
      </c>
      <c r="C8" s="570" t="s">
        <v>319</v>
      </c>
      <c r="D8" s="117">
        <v>6210</v>
      </c>
      <c r="E8" s="118" t="s">
        <v>316</v>
      </c>
      <c r="F8" s="119" t="s">
        <v>474</v>
      </c>
      <c r="G8" s="117">
        <v>60000</v>
      </c>
    </row>
    <row r="9" spans="1:7" ht="48">
      <c r="A9" s="117">
        <v>1</v>
      </c>
      <c r="B9" s="570" t="s">
        <v>318</v>
      </c>
      <c r="C9" s="570" t="s">
        <v>319</v>
      </c>
      <c r="D9" s="117">
        <v>6210</v>
      </c>
      <c r="E9" s="118" t="s">
        <v>316</v>
      </c>
      <c r="F9" s="571" t="s">
        <v>475</v>
      </c>
      <c r="G9" s="117">
        <v>15000</v>
      </c>
    </row>
    <row r="10" spans="1:7" ht="12.75">
      <c r="A10" s="702" t="s">
        <v>81</v>
      </c>
      <c r="B10" s="703"/>
      <c r="C10" s="703"/>
      <c r="D10" s="703"/>
      <c r="E10" s="704"/>
      <c r="F10" s="24"/>
      <c r="G10" s="24">
        <f>SUM(G8:G9)</f>
        <v>75000</v>
      </c>
    </row>
  </sheetData>
  <mergeCells count="9">
    <mergeCell ref="G4:G6"/>
    <mergeCell ref="A10:E10"/>
    <mergeCell ref="A1:G1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horizontalDpi="300" verticalDpi="300" orientation="portrait" paperSize="9" scale="92" r:id="rId1"/>
  <headerFooter alignWithMargins="0">
    <oddHeader>&amp;RZałącznik Nr &amp;A
do Uchwały Nr X/89/2007 Rady Gminy Widuchowa 
z dnia 27 grudnia 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60" workbookViewId="0" topLeftCell="A1">
      <selection activeCell="E6" sqref="E6:G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15.75390625" style="0" customWidth="1"/>
    <col min="6" max="6" width="58.25390625" style="0" customWidth="1"/>
    <col min="7" max="7" width="15.75390625" style="0" customWidth="1"/>
    <col min="8" max="8" width="14.625" style="0" customWidth="1"/>
    <col min="9" max="9" width="10.375" style="0" customWidth="1"/>
    <col min="10" max="10" width="14.625" style="0" customWidth="1"/>
  </cols>
  <sheetData>
    <row r="1" spans="1:10" ht="36.75" customHeight="1">
      <c r="A1" s="710" t="s">
        <v>509</v>
      </c>
      <c r="B1" s="710"/>
      <c r="C1" s="710"/>
      <c r="D1" s="710"/>
      <c r="E1" s="710"/>
      <c r="F1" s="710"/>
      <c r="G1" s="710"/>
      <c r="H1" s="594"/>
      <c r="I1" s="594"/>
      <c r="J1" s="594"/>
    </row>
    <row r="2" spans="1:7" ht="12.75">
      <c r="A2" s="632" t="s">
        <v>57</v>
      </c>
      <c r="B2" s="632" t="s">
        <v>2</v>
      </c>
      <c r="C2" s="632" t="s">
        <v>3</v>
      </c>
      <c r="D2" s="705" t="s">
        <v>85</v>
      </c>
      <c r="E2" s="633" t="s">
        <v>65</v>
      </c>
      <c r="F2" s="633" t="s">
        <v>66</v>
      </c>
      <c r="G2" s="633" t="s">
        <v>42</v>
      </c>
    </row>
    <row r="3" spans="1:7" ht="12.75">
      <c r="A3" s="632"/>
      <c r="B3" s="632"/>
      <c r="C3" s="632"/>
      <c r="D3" s="706"/>
      <c r="E3" s="633"/>
      <c r="F3" s="633"/>
      <c r="G3" s="633"/>
    </row>
    <row r="4" spans="1:7" ht="12.75">
      <c r="A4" s="632"/>
      <c r="B4" s="632"/>
      <c r="C4" s="632"/>
      <c r="D4" s="707"/>
      <c r="E4" s="633"/>
      <c r="F4" s="633"/>
      <c r="G4" s="633"/>
    </row>
    <row r="5" spans="1:7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65.25" customHeight="1">
      <c r="A6" s="117">
        <v>1</v>
      </c>
      <c r="B6" s="20">
        <v>851</v>
      </c>
      <c r="C6" s="20">
        <v>85149</v>
      </c>
      <c r="D6" s="20">
        <v>2310</v>
      </c>
      <c r="E6" s="118" t="s">
        <v>510</v>
      </c>
      <c r="F6" s="596" t="s">
        <v>511</v>
      </c>
      <c r="G6" s="595">
        <v>19585</v>
      </c>
    </row>
    <row r="7" spans="1:7" ht="12.75">
      <c r="A7" s="702" t="s">
        <v>81</v>
      </c>
      <c r="B7" s="703"/>
      <c r="C7" s="703"/>
      <c r="D7" s="703"/>
      <c r="E7" s="704"/>
      <c r="F7" s="597"/>
      <c r="G7" s="24">
        <f>SUM(G6)</f>
        <v>19585</v>
      </c>
    </row>
    <row r="12" ht="14.25" customHeight="1"/>
  </sheetData>
  <mergeCells count="9">
    <mergeCell ref="A7:E7"/>
    <mergeCell ref="D2:D4"/>
    <mergeCell ref="E2:E4"/>
    <mergeCell ref="F2:F4"/>
    <mergeCell ref="A1:G1"/>
    <mergeCell ref="A2:A4"/>
    <mergeCell ref="B2:B4"/>
    <mergeCell ref="C2:C4"/>
    <mergeCell ref="G2:G4"/>
  </mergeCells>
  <printOptions/>
  <pageMargins left="0.75" right="0.75" top="1" bottom="1" header="0.5" footer="0.5"/>
  <pageSetup orientation="portrait" paperSize="9" scale="74" r:id="rId1"/>
  <headerFooter alignWithMargins="0">
    <oddHeader>&amp;RZałącznik Nr &amp;A
do Uchwały Nr X/89/2007 Rady Gminy Widuchowa 
z dnia 27 grudnia 2007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6" sqref="E6:F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708" t="s">
        <v>478</v>
      </c>
      <c r="B1" s="708"/>
      <c r="C1" s="708"/>
      <c r="D1" s="708"/>
      <c r="E1" s="708"/>
      <c r="F1" s="708"/>
    </row>
    <row r="2" spans="5:6" ht="19.5" customHeight="1">
      <c r="E2" s="7"/>
      <c r="F2" s="7"/>
    </row>
    <row r="3" spans="5:6" ht="19.5" customHeight="1">
      <c r="E3" s="1"/>
      <c r="F3" s="10" t="s">
        <v>41</v>
      </c>
    </row>
    <row r="4" spans="1:6" ht="19.5" customHeight="1">
      <c r="A4" s="15" t="s">
        <v>57</v>
      </c>
      <c r="B4" s="15" t="s">
        <v>2</v>
      </c>
      <c r="C4" s="15" t="s">
        <v>3</v>
      </c>
      <c r="D4" s="15" t="s">
        <v>4</v>
      </c>
      <c r="E4" s="15" t="s">
        <v>43</v>
      </c>
      <c r="F4" s="15" t="s">
        <v>44</v>
      </c>
    </row>
    <row r="5" spans="1:6" s="53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122">
        <v>1</v>
      </c>
      <c r="B6" s="122">
        <v>926</v>
      </c>
      <c r="C6" s="122">
        <v>92605</v>
      </c>
      <c r="D6" s="122">
        <v>2820</v>
      </c>
      <c r="E6" s="115" t="s">
        <v>460</v>
      </c>
      <c r="F6" s="122">
        <v>73000</v>
      </c>
    </row>
    <row r="7" spans="1:6" ht="30" customHeight="1">
      <c r="A7" s="24">
        <v>2</v>
      </c>
      <c r="B7" s="24">
        <v>921</v>
      </c>
      <c r="C7" s="24">
        <v>92120</v>
      </c>
      <c r="D7" s="24">
        <v>2720</v>
      </c>
      <c r="E7" s="123" t="s">
        <v>473</v>
      </c>
      <c r="F7" s="24">
        <v>9000</v>
      </c>
    </row>
    <row r="8" spans="1:6" ht="30" customHeight="1">
      <c r="A8" s="702" t="s">
        <v>81</v>
      </c>
      <c r="B8" s="703"/>
      <c r="C8" s="703"/>
      <c r="D8" s="703"/>
      <c r="E8" s="704"/>
      <c r="F8" s="24">
        <f>SUM(F6:F7)</f>
        <v>82000</v>
      </c>
    </row>
    <row r="10" ht="12.75">
      <c r="A10" s="54"/>
    </row>
  </sheetData>
  <mergeCells count="2">
    <mergeCell ref="A1:F1"/>
    <mergeCell ref="A8:E8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Nr X/89/2007 Rady Gminy Widuchowa 
z dnia 27 grudnia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8"/>
  <sheetViews>
    <sheetView defaultGridColor="0" view="pageBreakPreview" zoomScale="75" zoomScaleNormal="75" zoomScaleSheetLayoutView="75" colorId="8" workbookViewId="0" topLeftCell="A1">
      <selection activeCell="G51" sqref="G5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875" style="0" customWidth="1"/>
    <col min="10" max="10" width="15.875" style="0" customWidth="1"/>
  </cols>
  <sheetData>
    <row r="1" spans="1:10" ht="48.75" customHeight="1">
      <c r="A1" s="708" t="s">
        <v>403</v>
      </c>
      <c r="B1" s="708"/>
      <c r="C1" s="708"/>
      <c r="D1" s="708"/>
      <c r="E1" s="708"/>
      <c r="F1" s="708"/>
      <c r="G1" s="708"/>
      <c r="H1" s="708"/>
      <c r="I1" s="708"/>
      <c r="J1" s="708"/>
    </row>
    <row r="2" ht="12.75">
      <c r="J2" s="10" t="s">
        <v>41</v>
      </c>
    </row>
    <row r="3" spans="1:10" s="4" customFormat="1" ht="18" customHeight="1">
      <c r="A3" s="632" t="s">
        <v>2</v>
      </c>
      <c r="B3" s="705" t="s">
        <v>3</v>
      </c>
      <c r="C3" s="705" t="s">
        <v>83</v>
      </c>
      <c r="D3" s="633" t="s">
        <v>77</v>
      </c>
      <c r="E3" s="633" t="s">
        <v>87</v>
      </c>
      <c r="F3" s="633" t="s">
        <v>68</v>
      </c>
      <c r="G3" s="633"/>
      <c r="H3" s="633"/>
      <c r="I3" s="633"/>
      <c r="J3" s="633"/>
    </row>
    <row r="4" spans="1:10" s="4" customFormat="1" ht="18" customHeight="1">
      <c r="A4" s="632"/>
      <c r="B4" s="706"/>
      <c r="C4" s="706"/>
      <c r="D4" s="632"/>
      <c r="E4" s="633"/>
      <c r="F4" s="633" t="s">
        <v>75</v>
      </c>
      <c r="G4" s="633" t="s">
        <v>6</v>
      </c>
      <c r="H4" s="633"/>
      <c r="I4" s="633"/>
      <c r="J4" s="633" t="s">
        <v>76</v>
      </c>
    </row>
    <row r="5" spans="1:10" s="4" customFormat="1" ht="36.75" customHeight="1">
      <c r="A5" s="632"/>
      <c r="B5" s="707"/>
      <c r="C5" s="707"/>
      <c r="D5" s="632"/>
      <c r="E5" s="633"/>
      <c r="F5" s="633"/>
      <c r="G5" s="16" t="s">
        <v>72</v>
      </c>
      <c r="H5" s="16" t="s">
        <v>73</v>
      </c>
      <c r="I5" s="16" t="s">
        <v>88</v>
      </c>
      <c r="J5" s="633"/>
    </row>
    <row r="6" spans="1:10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18" customHeight="1">
      <c r="A7" s="61">
        <v>750</v>
      </c>
      <c r="B7" s="61">
        <v>75011</v>
      </c>
      <c r="C7" s="19">
        <v>2010</v>
      </c>
      <c r="D7" s="19">
        <v>66000</v>
      </c>
      <c r="E7" s="32" t="s">
        <v>105</v>
      </c>
      <c r="F7" s="32" t="s">
        <v>105</v>
      </c>
      <c r="G7" s="32" t="s">
        <v>105</v>
      </c>
      <c r="H7" s="32" t="s">
        <v>105</v>
      </c>
      <c r="I7" s="32" t="s">
        <v>105</v>
      </c>
      <c r="J7" s="32" t="s">
        <v>105</v>
      </c>
    </row>
    <row r="8" spans="1:10" ht="18" customHeight="1">
      <c r="A8" s="62">
        <v>750</v>
      </c>
      <c r="B8" s="62">
        <v>75011</v>
      </c>
      <c r="C8" s="60">
        <v>4010</v>
      </c>
      <c r="D8" s="63" t="s">
        <v>105</v>
      </c>
      <c r="E8" s="60">
        <v>37150</v>
      </c>
      <c r="F8" s="60">
        <f>E8</f>
        <v>37150</v>
      </c>
      <c r="G8" s="60">
        <f>E8</f>
        <v>37150</v>
      </c>
      <c r="H8" s="63" t="s">
        <v>105</v>
      </c>
      <c r="I8" s="63" t="s">
        <v>105</v>
      </c>
      <c r="J8" s="63" t="s">
        <v>105</v>
      </c>
    </row>
    <row r="9" spans="1:10" ht="18" customHeight="1">
      <c r="A9" s="62">
        <v>750</v>
      </c>
      <c r="B9" s="62">
        <v>75011</v>
      </c>
      <c r="C9" s="60">
        <v>4040</v>
      </c>
      <c r="D9" s="63" t="s">
        <v>105</v>
      </c>
      <c r="E9" s="60">
        <v>2948</v>
      </c>
      <c r="F9" s="60">
        <f aca="true" t="shared" si="0" ref="F9:F22">E9</f>
        <v>2948</v>
      </c>
      <c r="G9" s="60">
        <f>E9</f>
        <v>2948</v>
      </c>
      <c r="H9" s="63" t="s">
        <v>105</v>
      </c>
      <c r="I9" s="63" t="s">
        <v>105</v>
      </c>
      <c r="J9" s="63" t="s">
        <v>105</v>
      </c>
    </row>
    <row r="10" spans="1:10" ht="18" customHeight="1">
      <c r="A10" s="62">
        <v>750</v>
      </c>
      <c r="B10" s="62">
        <v>75011</v>
      </c>
      <c r="C10" s="60">
        <v>4110</v>
      </c>
      <c r="D10" s="63" t="s">
        <v>105</v>
      </c>
      <c r="E10" s="60">
        <v>6055</v>
      </c>
      <c r="F10" s="60">
        <f t="shared" si="0"/>
        <v>6055</v>
      </c>
      <c r="G10" s="63" t="s">
        <v>105</v>
      </c>
      <c r="H10" s="60">
        <f>E10</f>
        <v>6055</v>
      </c>
      <c r="I10" s="63" t="s">
        <v>105</v>
      </c>
      <c r="J10" s="63" t="s">
        <v>105</v>
      </c>
    </row>
    <row r="11" spans="1:10" ht="18" customHeight="1">
      <c r="A11" s="62">
        <v>750</v>
      </c>
      <c r="B11" s="62">
        <v>75011</v>
      </c>
      <c r="C11" s="60">
        <v>4120</v>
      </c>
      <c r="D11" s="63" t="s">
        <v>105</v>
      </c>
      <c r="E11" s="60">
        <v>983</v>
      </c>
      <c r="F11" s="60">
        <f t="shared" si="0"/>
        <v>983</v>
      </c>
      <c r="G11" s="63" t="s">
        <v>105</v>
      </c>
      <c r="H11" s="60">
        <f>E11</f>
        <v>983</v>
      </c>
      <c r="I11" s="63" t="s">
        <v>105</v>
      </c>
      <c r="J11" s="63" t="s">
        <v>105</v>
      </c>
    </row>
    <row r="12" spans="1:10" ht="18" customHeight="1">
      <c r="A12" s="62">
        <v>750</v>
      </c>
      <c r="B12" s="62">
        <v>75011</v>
      </c>
      <c r="C12" s="60">
        <v>4210</v>
      </c>
      <c r="D12" s="63" t="s">
        <v>105</v>
      </c>
      <c r="E12" s="60">
        <v>2000</v>
      </c>
      <c r="F12" s="60">
        <f t="shared" si="0"/>
        <v>2000</v>
      </c>
      <c r="G12" s="63" t="s">
        <v>105</v>
      </c>
      <c r="H12" s="63" t="s">
        <v>105</v>
      </c>
      <c r="I12" s="63" t="s">
        <v>105</v>
      </c>
      <c r="J12" s="63" t="s">
        <v>105</v>
      </c>
    </row>
    <row r="13" spans="1:10" ht="18" customHeight="1">
      <c r="A13" s="62">
        <v>750</v>
      </c>
      <c r="B13" s="62">
        <v>75011</v>
      </c>
      <c r="C13" s="60">
        <v>4260</v>
      </c>
      <c r="D13" s="63" t="s">
        <v>105</v>
      </c>
      <c r="E13" s="60">
        <v>1200</v>
      </c>
      <c r="F13" s="60">
        <f t="shared" si="0"/>
        <v>1200</v>
      </c>
      <c r="G13" s="63" t="s">
        <v>105</v>
      </c>
      <c r="H13" s="63" t="s">
        <v>105</v>
      </c>
      <c r="I13" s="63" t="s">
        <v>105</v>
      </c>
      <c r="J13" s="63" t="s">
        <v>105</v>
      </c>
    </row>
    <row r="14" spans="1:10" ht="18" customHeight="1">
      <c r="A14" s="62">
        <v>750</v>
      </c>
      <c r="B14" s="62">
        <v>75011</v>
      </c>
      <c r="C14" s="60">
        <v>4270</v>
      </c>
      <c r="D14" s="63" t="s">
        <v>105</v>
      </c>
      <c r="E14" s="60">
        <v>4200</v>
      </c>
      <c r="F14" s="60">
        <f t="shared" si="0"/>
        <v>4200</v>
      </c>
      <c r="G14" s="63" t="s">
        <v>105</v>
      </c>
      <c r="H14" s="63" t="s">
        <v>105</v>
      </c>
      <c r="I14" s="63" t="s">
        <v>105</v>
      </c>
      <c r="J14" s="63" t="s">
        <v>105</v>
      </c>
    </row>
    <row r="15" spans="1:10" ht="18" customHeight="1">
      <c r="A15" s="62">
        <v>750</v>
      </c>
      <c r="B15" s="62">
        <v>75011</v>
      </c>
      <c r="C15" s="60">
        <v>4300</v>
      </c>
      <c r="D15" s="63" t="s">
        <v>105</v>
      </c>
      <c r="E15" s="60">
        <v>6500</v>
      </c>
      <c r="F15" s="60">
        <f t="shared" si="0"/>
        <v>6500</v>
      </c>
      <c r="G15" s="63" t="s">
        <v>105</v>
      </c>
      <c r="H15" s="63" t="s">
        <v>105</v>
      </c>
      <c r="I15" s="63" t="s">
        <v>105</v>
      </c>
      <c r="J15" s="63" t="s">
        <v>105</v>
      </c>
    </row>
    <row r="16" spans="1:10" ht="18" customHeight="1">
      <c r="A16" s="62">
        <v>750</v>
      </c>
      <c r="B16" s="62">
        <v>75011</v>
      </c>
      <c r="C16" s="60">
        <v>4350</v>
      </c>
      <c r="D16" s="63" t="s">
        <v>105</v>
      </c>
      <c r="E16" s="60">
        <v>400</v>
      </c>
      <c r="F16" s="60">
        <f t="shared" si="0"/>
        <v>400</v>
      </c>
      <c r="G16" s="63" t="s">
        <v>105</v>
      </c>
      <c r="H16" s="63" t="s">
        <v>105</v>
      </c>
      <c r="I16" s="63" t="s">
        <v>105</v>
      </c>
      <c r="J16" s="63" t="s">
        <v>105</v>
      </c>
    </row>
    <row r="17" spans="1:10" ht="18" customHeight="1">
      <c r="A17" s="62">
        <v>750</v>
      </c>
      <c r="B17" s="62">
        <v>75011</v>
      </c>
      <c r="C17" s="60">
        <v>4370</v>
      </c>
      <c r="D17" s="63" t="s">
        <v>105</v>
      </c>
      <c r="E17" s="60">
        <v>1400</v>
      </c>
      <c r="F17" s="60">
        <f t="shared" si="0"/>
        <v>1400</v>
      </c>
      <c r="G17" s="63" t="s">
        <v>105</v>
      </c>
      <c r="H17" s="63" t="s">
        <v>105</v>
      </c>
      <c r="I17" s="63" t="s">
        <v>105</v>
      </c>
      <c r="J17" s="63" t="s">
        <v>105</v>
      </c>
    </row>
    <row r="18" spans="1:10" ht="18" customHeight="1">
      <c r="A18" s="62">
        <v>750</v>
      </c>
      <c r="B18" s="62">
        <v>75011</v>
      </c>
      <c r="C18" s="60">
        <v>4410</v>
      </c>
      <c r="D18" s="63" t="s">
        <v>105</v>
      </c>
      <c r="E18" s="60">
        <v>419</v>
      </c>
      <c r="F18" s="60">
        <f t="shared" si="0"/>
        <v>419</v>
      </c>
      <c r="G18" s="63" t="s">
        <v>105</v>
      </c>
      <c r="H18" s="63" t="s">
        <v>105</v>
      </c>
      <c r="I18" s="63" t="s">
        <v>105</v>
      </c>
      <c r="J18" s="63" t="s">
        <v>105</v>
      </c>
    </row>
    <row r="19" spans="1:10" ht="18" customHeight="1">
      <c r="A19" s="62">
        <v>750</v>
      </c>
      <c r="B19" s="62">
        <v>75011</v>
      </c>
      <c r="C19" s="60">
        <v>4440</v>
      </c>
      <c r="D19" s="63" t="s">
        <v>105</v>
      </c>
      <c r="E19" s="60">
        <v>845</v>
      </c>
      <c r="F19" s="60">
        <f t="shared" si="0"/>
        <v>845</v>
      </c>
      <c r="G19" s="63" t="s">
        <v>105</v>
      </c>
      <c r="H19" s="63" t="s">
        <v>105</v>
      </c>
      <c r="I19" s="63" t="s">
        <v>105</v>
      </c>
      <c r="J19" s="63" t="s">
        <v>105</v>
      </c>
    </row>
    <row r="20" spans="1:10" ht="18" customHeight="1">
      <c r="A20" s="62">
        <v>750</v>
      </c>
      <c r="B20" s="62">
        <v>75011</v>
      </c>
      <c r="C20" s="60">
        <v>4700</v>
      </c>
      <c r="D20" s="63" t="s">
        <v>105</v>
      </c>
      <c r="E20" s="60">
        <v>500</v>
      </c>
      <c r="F20" s="60">
        <f t="shared" si="0"/>
        <v>500</v>
      </c>
      <c r="G20" s="63" t="s">
        <v>105</v>
      </c>
      <c r="H20" s="63" t="s">
        <v>105</v>
      </c>
      <c r="I20" s="63" t="s">
        <v>105</v>
      </c>
      <c r="J20" s="63" t="s">
        <v>105</v>
      </c>
    </row>
    <row r="21" spans="1:10" ht="18" customHeight="1">
      <c r="A21" s="62">
        <v>750</v>
      </c>
      <c r="B21" s="62">
        <v>75011</v>
      </c>
      <c r="C21" s="60">
        <v>4740</v>
      </c>
      <c r="D21" s="63" t="s">
        <v>105</v>
      </c>
      <c r="E21" s="60">
        <v>400</v>
      </c>
      <c r="F21" s="60">
        <f t="shared" si="0"/>
        <v>400</v>
      </c>
      <c r="G21" s="63" t="s">
        <v>105</v>
      </c>
      <c r="H21" s="63" t="s">
        <v>105</v>
      </c>
      <c r="I21" s="63" t="s">
        <v>105</v>
      </c>
      <c r="J21" s="63" t="s">
        <v>105</v>
      </c>
    </row>
    <row r="22" spans="1:10" ht="18" customHeight="1">
      <c r="A22" s="62">
        <v>750</v>
      </c>
      <c r="B22" s="62">
        <v>75011</v>
      </c>
      <c r="C22" s="60">
        <v>4750</v>
      </c>
      <c r="D22" s="63" t="s">
        <v>105</v>
      </c>
      <c r="E22" s="60">
        <v>1000</v>
      </c>
      <c r="F22" s="60">
        <f t="shared" si="0"/>
        <v>1000</v>
      </c>
      <c r="G22" s="63" t="s">
        <v>105</v>
      </c>
      <c r="H22" s="63" t="s">
        <v>105</v>
      </c>
      <c r="I22" s="63" t="s">
        <v>105</v>
      </c>
      <c r="J22" s="63" t="s">
        <v>105</v>
      </c>
    </row>
    <row r="23" spans="1:10" ht="18" customHeight="1">
      <c r="A23" s="60">
        <v>751</v>
      </c>
      <c r="B23" s="60">
        <v>75101</v>
      </c>
      <c r="C23" s="20">
        <v>2010</v>
      </c>
      <c r="D23" s="20">
        <v>888</v>
      </c>
      <c r="E23" s="33" t="s">
        <v>105</v>
      </c>
      <c r="F23" s="33" t="s">
        <v>105</v>
      </c>
      <c r="G23" s="33" t="s">
        <v>105</v>
      </c>
      <c r="H23" s="33" t="s">
        <v>105</v>
      </c>
      <c r="I23" s="33" t="s">
        <v>105</v>
      </c>
      <c r="J23" s="33" t="s">
        <v>105</v>
      </c>
    </row>
    <row r="24" spans="1:10" ht="18" customHeight="1">
      <c r="A24" s="20">
        <v>751</v>
      </c>
      <c r="B24" s="20">
        <v>75101</v>
      </c>
      <c r="C24" s="20">
        <v>4110</v>
      </c>
      <c r="D24" s="33" t="s">
        <v>105</v>
      </c>
      <c r="E24" s="20">
        <v>114</v>
      </c>
      <c r="F24" s="20">
        <f>E24</f>
        <v>114</v>
      </c>
      <c r="G24" s="33" t="s">
        <v>105</v>
      </c>
      <c r="H24" s="20">
        <f>F24</f>
        <v>114</v>
      </c>
      <c r="I24" s="33" t="s">
        <v>105</v>
      </c>
      <c r="J24" s="33" t="s">
        <v>105</v>
      </c>
    </row>
    <row r="25" spans="1:10" ht="18" customHeight="1">
      <c r="A25" s="20">
        <v>751</v>
      </c>
      <c r="B25" s="20">
        <v>75101</v>
      </c>
      <c r="C25" s="20">
        <v>4120</v>
      </c>
      <c r="D25" s="33" t="s">
        <v>105</v>
      </c>
      <c r="E25" s="20">
        <v>19</v>
      </c>
      <c r="F25" s="20">
        <f>E25</f>
        <v>19</v>
      </c>
      <c r="G25" s="33" t="s">
        <v>105</v>
      </c>
      <c r="H25" s="20">
        <f>F25</f>
        <v>19</v>
      </c>
      <c r="I25" s="33" t="s">
        <v>105</v>
      </c>
      <c r="J25" s="33" t="s">
        <v>105</v>
      </c>
    </row>
    <row r="26" spans="1:10" ht="18" customHeight="1">
      <c r="A26" s="20">
        <v>751</v>
      </c>
      <c r="B26" s="20">
        <v>75101</v>
      </c>
      <c r="C26" s="20">
        <v>4170</v>
      </c>
      <c r="D26" s="33" t="s">
        <v>105</v>
      </c>
      <c r="E26" s="20">
        <v>755</v>
      </c>
      <c r="F26" s="20">
        <f>E26</f>
        <v>755</v>
      </c>
      <c r="G26" s="20">
        <f>F26</f>
        <v>755</v>
      </c>
      <c r="H26" s="33" t="s">
        <v>105</v>
      </c>
      <c r="I26" s="33" t="s">
        <v>105</v>
      </c>
      <c r="J26" s="33" t="s">
        <v>105</v>
      </c>
    </row>
    <row r="27" spans="1:10" ht="18" customHeight="1">
      <c r="A27" s="20">
        <v>852</v>
      </c>
      <c r="B27" s="20">
        <v>85212</v>
      </c>
      <c r="C27" s="20">
        <v>2010</v>
      </c>
      <c r="D27" s="20">
        <v>1829000</v>
      </c>
      <c r="E27" s="33" t="s">
        <v>105</v>
      </c>
      <c r="F27" s="33" t="s">
        <v>105</v>
      </c>
      <c r="G27" s="33" t="s">
        <v>105</v>
      </c>
      <c r="H27" s="33" t="s">
        <v>105</v>
      </c>
      <c r="I27" s="33" t="s">
        <v>105</v>
      </c>
      <c r="J27" s="33" t="s">
        <v>105</v>
      </c>
    </row>
    <row r="28" spans="1:10" ht="18" customHeight="1">
      <c r="A28" s="20">
        <v>852</v>
      </c>
      <c r="B28" s="20">
        <v>85212</v>
      </c>
      <c r="C28" s="20">
        <v>3110</v>
      </c>
      <c r="D28" s="33" t="s">
        <v>105</v>
      </c>
      <c r="E28" s="20">
        <v>1744130</v>
      </c>
      <c r="F28" s="20">
        <f>E28</f>
        <v>1744130</v>
      </c>
      <c r="G28" s="20"/>
      <c r="H28" s="33" t="s">
        <v>105</v>
      </c>
      <c r="I28" s="20">
        <f>F28</f>
        <v>1744130</v>
      </c>
      <c r="J28" s="20"/>
    </row>
    <row r="29" spans="1:10" ht="18" customHeight="1">
      <c r="A29" s="20">
        <v>852</v>
      </c>
      <c r="B29" s="20">
        <v>85212</v>
      </c>
      <c r="C29" s="20">
        <v>4010</v>
      </c>
      <c r="D29" s="33" t="s">
        <v>105</v>
      </c>
      <c r="E29" s="20">
        <v>35995</v>
      </c>
      <c r="F29" s="20">
        <f aca="true" t="shared" si="1" ref="F29:F41">E29</f>
        <v>35995</v>
      </c>
      <c r="G29" s="20">
        <f>F29</f>
        <v>35995</v>
      </c>
      <c r="H29" s="33" t="s">
        <v>105</v>
      </c>
      <c r="I29" s="33" t="s">
        <v>105</v>
      </c>
      <c r="J29" s="33" t="s">
        <v>105</v>
      </c>
    </row>
    <row r="30" spans="1:10" ht="18" customHeight="1">
      <c r="A30" s="20">
        <v>852</v>
      </c>
      <c r="B30" s="20">
        <v>85212</v>
      </c>
      <c r="C30" s="20">
        <v>4040</v>
      </c>
      <c r="D30" s="33" t="s">
        <v>105</v>
      </c>
      <c r="E30" s="20">
        <v>2856</v>
      </c>
      <c r="F30" s="20">
        <f t="shared" si="1"/>
        <v>2856</v>
      </c>
      <c r="G30" s="20">
        <f>F30</f>
        <v>2856</v>
      </c>
      <c r="H30" s="33" t="s">
        <v>105</v>
      </c>
      <c r="I30" s="33" t="s">
        <v>105</v>
      </c>
      <c r="J30" s="33" t="s">
        <v>105</v>
      </c>
    </row>
    <row r="31" spans="1:10" ht="18" customHeight="1">
      <c r="A31" s="20">
        <v>852</v>
      </c>
      <c r="B31" s="20">
        <v>85212</v>
      </c>
      <c r="C31" s="20">
        <v>4110</v>
      </c>
      <c r="D31" s="33" t="s">
        <v>105</v>
      </c>
      <c r="E31" s="20">
        <v>36240</v>
      </c>
      <c r="F31" s="20">
        <f t="shared" si="1"/>
        <v>36240</v>
      </c>
      <c r="G31" s="33" t="s">
        <v>105</v>
      </c>
      <c r="H31" s="120">
        <v>6240</v>
      </c>
      <c r="I31" s="120">
        <v>30000</v>
      </c>
      <c r="J31" s="33" t="s">
        <v>105</v>
      </c>
    </row>
    <row r="32" spans="1:10" ht="18" customHeight="1">
      <c r="A32" s="20">
        <v>852</v>
      </c>
      <c r="B32" s="20">
        <v>85212</v>
      </c>
      <c r="C32" s="20">
        <v>4120</v>
      </c>
      <c r="D32" s="33" t="s">
        <v>105</v>
      </c>
      <c r="E32" s="20">
        <v>952</v>
      </c>
      <c r="F32" s="20">
        <f t="shared" si="1"/>
        <v>952</v>
      </c>
      <c r="G32" s="33" t="s">
        <v>105</v>
      </c>
      <c r="H32" s="20">
        <f>F32</f>
        <v>952</v>
      </c>
      <c r="I32" s="20"/>
      <c r="J32" s="33" t="s">
        <v>105</v>
      </c>
    </row>
    <row r="33" spans="1:10" ht="18" customHeight="1">
      <c r="A33" s="20">
        <v>852</v>
      </c>
      <c r="B33" s="20">
        <v>85212</v>
      </c>
      <c r="C33" s="20">
        <v>4210</v>
      </c>
      <c r="D33" s="33" t="s">
        <v>105</v>
      </c>
      <c r="E33" s="20">
        <v>200</v>
      </c>
      <c r="F33" s="20">
        <f t="shared" si="1"/>
        <v>200</v>
      </c>
      <c r="G33" s="33" t="s">
        <v>105</v>
      </c>
      <c r="H33" s="33" t="s">
        <v>105</v>
      </c>
      <c r="I33" s="33" t="s">
        <v>105</v>
      </c>
      <c r="J33" s="33" t="s">
        <v>105</v>
      </c>
    </row>
    <row r="34" spans="1:10" ht="18" customHeight="1">
      <c r="A34" s="20">
        <v>852</v>
      </c>
      <c r="B34" s="20">
        <v>85212</v>
      </c>
      <c r="C34" s="20">
        <v>4260</v>
      </c>
      <c r="D34" s="33" t="s">
        <v>105</v>
      </c>
      <c r="E34" s="20">
        <v>200</v>
      </c>
      <c r="F34" s="20">
        <f t="shared" si="1"/>
        <v>200</v>
      </c>
      <c r="G34" s="33" t="s">
        <v>105</v>
      </c>
      <c r="H34" s="33" t="s">
        <v>105</v>
      </c>
      <c r="I34" s="33" t="s">
        <v>105</v>
      </c>
      <c r="J34" s="33" t="s">
        <v>105</v>
      </c>
    </row>
    <row r="35" spans="1:10" ht="18" customHeight="1">
      <c r="A35" s="20">
        <v>852</v>
      </c>
      <c r="B35" s="20">
        <v>85212</v>
      </c>
      <c r="C35" s="20">
        <v>4270</v>
      </c>
      <c r="D35" s="33" t="s">
        <v>105</v>
      </c>
      <c r="E35" s="20">
        <v>200</v>
      </c>
      <c r="F35" s="20">
        <f t="shared" si="1"/>
        <v>200</v>
      </c>
      <c r="G35" s="33" t="s">
        <v>105</v>
      </c>
      <c r="H35" s="33" t="s">
        <v>105</v>
      </c>
      <c r="I35" s="33" t="s">
        <v>105</v>
      </c>
      <c r="J35" s="33" t="s">
        <v>105</v>
      </c>
    </row>
    <row r="36" spans="1:10" ht="18" customHeight="1">
      <c r="A36" s="20">
        <v>852</v>
      </c>
      <c r="B36" s="20">
        <v>85212</v>
      </c>
      <c r="C36" s="20">
        <v>4300</v>
      </c>
      <c r="D36" s="33" t="s">
        <v>105</v>
      </c>
      <c r="E36" s="20">
        <v>6016</v>
      </c>
      <c r="F36" s="20">
        <f t="shared" si="1"/>
        <v>6016</v>
      </c>
      <c r="G36" s="33" t="s">
        <v>105</v>
      </c>
      <c r="H36" s="33" t="s">
        <v>105</v>
      </c>
      <c r="I36" s="33" t="s">
        <v>105</v>
      </c>
      <c r="J36" s="33" t="s">
        <v>105</v>
      </c>
    </row>
    <row r="37" spans="1:10" ht="18" customHeight="1">
      <c r="A37" s="20">
        <v>852</v>
      </c>
      <c r="B37" s="20">
        <v>85212</v>
      </c>
      <c r="C37" s="20">
        <v>4370</v>
      </c>
      <c r="D37" s="33" t="s">
        <v>105</v>
      </c>
      <c r="E37" s="20">
        <v>200</v>
      </c>
      <c r="F37" s="20">
        <f t="shared" si="1"/>
        <v>200</v>
      </c>
      <c r="G37" s="33" t="s">
        <v>105</v>
      </c>
      <c r="H37" s="33" t="s">
        <v>105</v>
      </c>
      <c r="I37" s="33" t="s">
        <v>105</v>
      </c>
      <c r="J37" s="33" t="s">
        <v>105</v>
      </c>
    </row>
    <row r="38" spans="1:10" ht="18" customHeight="1">
      <c r="A38" s="20">
        <v>852</v>
      </c>
      <c r="B38" s="20">
        <v>85212</v>
      </c>
      <c r="C38" s="20">
        <v>4410</v>
      </c>
      <c r="D38" s="33" t="s">
        <v>105</v>
      </c>
      <c r="E38" s="20">
        <v>200</v>
      </c>
      <c r="F38" s="20">
        <f t="shared" si="1"/>
        <v>200</v>
      </c>
      <c r="G38" s="33" t="s">
        <v>105</v>
      </c>
      <c r="H38" s="33" t="s">
        <v>105</v>
      </c>
      <c r="I38" s="33" t="s">
        <v>105</v>
      </c>
      <c r="J38" s="33" t="s">
        <v>105</v>
      </c>
    </row>
    <row r="39" spans="1:10" ht="18" customHeight="1">
      <c r="A39" s="20">
        <v>852</v>
      </c>
      <c r="B39" s="20">
        <v>85212</v>
      </c>
      <c r="C39" s="20">
        <v>4440</v>
      </c>
      <c r="D39" s="33" t="s">
        <v>105</v>
      </c>
      <c r="E39" s="20">
        <v>1411</v>
      </c>
      <c r="F39" s="20">
        <f t="shared" si="1"/>
        <v>1411</v>
      </c>
      <c r="G39" s="33" t="s">
        <v>105</v>
      </c>
      <c r="H39" s="33" t="s">
        <v>105</v>
      </c>
      <c r="I39" s="33" t="s">
        <v>105</v>
      </c>
      <c r="J39" s="33" t="s">
        <v>105</v>
      </c>
    </row>
    <row r="40" spans="1:10" ht="18" customHeight="1">
      <c r="A40" s="20">
        <v>852</v>
      </c>
      <c r="B40" s="20">
        <v>85212</v>
      </c>
      <c r="C40" s="20">
        <v>4700</v>
      </c>
      <c r="D40" s="33" t="s">
        <v>105</v>
      </c>
      <c r="E40" s="20">
        <v>200</v>
      </c>
      <c r="F40" s="20">
        <f t="shared" si="1"/>
        <v>200</v>
      </c>
      <c r="G40" s="33" t="s">
        <v>105</v>
      </c>
      <c r="H40" s="33" t="s">
        <v>105</v>
      </c>
      <c r="I40" s="33" t="s">
        <v>105</v>
      </c>
      <c r="J40" s="33" t="s">
        <v>105</v>
      </c>
    </row>
    <row r="41" spans="1:10" ht="18" customHeight="1">
      <c r="A41" s="20">
        <v>852</v>
      </c>
      <c r="B41" s="20">
        <v>85212</v>
      </c>
      <c r="C41" s="20">
        <v>4740</v>
      </c>
      <c r="D41" s="33" t="s">
        <v>105</v>
      </c>
      <c r="E41" s="20">
        <v>200</v>
      </c>
      <c r="F41" s="20">
        <f t="shared" si="1"/>
        <v>200</v>
      </c>
      <c r="G41" s="33" t="s">
        <v>105</v>
      </c>
      <c r="H41" s="33" t="s">
        <v>105</v>
      </c>
      <c r="I41" s="33" t="s">
        <v>105</v>
      </c>
      <c r="J41" s="33" t="s">
        <v>105</v>
      </c>
    </row>
    <row r="42" spans="1:10" ht="18" customHeight="1">
      <c r="A42" s="20">
        <v>852</v>
      </c>
      <c r="B42" s="20">
        <v>85213</v>
      </c>
      <c r="C42" s="20">
        <v>2010</v>
      </c>
      <c r="D42" s="20">
        <v>19000</v>
      </c>
      <c r="E42" s="33" t="s">
        <v>105</v>
      </c>
      <c r="F42" s="33" t="s">
        <v>105</v>
      </c>
      <c r="G42" s="33" t="s">
        <v>105</v>
      </c>
      <c r="H42" s="33" t="s">
        <v>105</v>
      </c>
      <c r="I42" s="33" t="s">
        <v>105</v>
      </c>
      <c r="J42" s="33" t="s">
        <v>105</v>
      </c>
    </row>
    <row r="43" spans="1:10" ht="18" customHeight="1">
      <c r="A43" s="20">
        <v>852</v>
      </c>
      <c r="B43" s="20">
        <v>85213</v>
      </c>
      <c r="C43" s="20">
        <v>4130</v>
      </c>
      <c r="D43" s="33" t="s">
        <v>105</v>
      </c>
      <c r="E43" s="20">
        <v>19000</v>
      </c>
      <c r="F43" s="20">
        <v>19000</v>
      </c>
      <c r="G43" s="33" t="s">
        <v>105</v>
      </c>
      <c r="H43" s="33" t="s">
        <v>105</v>
      </c>
      <c r="I43" s="20">
        <v>19000</v>
      </c>
      <c r="J43" s="33" t="s">
        <v>105</v>
      </c>
    </row>
    <row r="44" spans="1:10" ht="18" customHeight="1">
      <c r="A44" s="20">
        <v>852</v>
      </c>
      <c r="B44" s="20">
        <v>85214</v>
      </c>
      <c r="C44" s="20">
        <v>2010</v>
      </c>
      <c r="D44" s="20">
        <v>207000</v>
      </c>
      <c r="E44" s="33" t="s">
        <v>105</v>
      </c>
      <c r="F44" s="33" t="s">
        <v>105</v>
      </c>
      <c r="G44" s="33" t="s">
        <v>105</v>
      </c>
      <c r="H44" s="33" t="s">
        <v>105</v>
      </c>
      <c r="I44" s="33" t="s">
        <v>105</v>
      </c>
      <c r="J44" s="33" t="s">
        <v>105</v>
      </c>
    </row>
    <row r="45" spans="1:10" ht="18" customHeight="1">
      <c r="A45" s="20">
        <v>852</v>
      </c>
      <c r="B45" s="20">
        <v>85214</v>
      </c>
      <c r="C45" s="20">
        <v>3110</v>
      </c>
      <c r="D45" s="33" t="s">
        <v>105</v>
      </c>
      <c r="E45" s="20">
        <v>207000</v>
      </c>
      <c r="F45" s="20">
        <v>207000</v>
      </c>
      <c r="G45" s="33" t="s">
        <v>105</v>
      </c>
      <c r="H45" s="33" t="s">
        <v>105</v>
      </c>
      <c r="I45" s="20">
        <v>207000</v>
      </c>
      <c r="J45" s="33" t="s">
        <v>105</v>
      </c>
    </row>
    <row r="46" spans="1:10" ht="18" customHeight="1">
      <c r="A46" s="711" t="s">
        <v>81</v>
      </c>
      <c r="B46" s="712"/>
      <c r="C46" s="713"/>
      <c r="D46" s="59">
        <f aca="true" t="shared" si="2" ref="D46:J46">SUM(D7:D45)</f>
        <v>2121888</v>
      </c>
      <c r="E46" s="59">
        <f t="shared" si="2"/>
        <v>2121888</v>
      </c>
      <c r="F46" s="59">
        <f t="shared" si="2"/>
        <v>2121888</v>
      </c>
      <c r="G46" s="59">
        <f t="shared" si="2"/>
        <v>79704</v>
      </c>
      <c r="H46" s="59">
        <f t="shared" si="2"/>
        <v>14363</v>
      </c>
      <c r="I46" s="59">
        <f t="shared" si="2"/>
        <v>2000130</v>
      </c>
      <c r="J46" s="59">
        <f t="shared" si="2"/>
        <v>0</v>
      </c>
    </row>
    <row r="48" ht="12.75">
      <c r="A48" s="54"/>
    </row>
  </sheetData>
  <mergeCells count="11">
    <mergeCell ref="A1:J1"/>
    <mergeCell ref="F4:F5"/>
    <mergeCell ref="A46:C46"/>
    <mergeCell ref="G4:I4"/>
    <mergeCell ref="J4:J5"/>
    <mergeCell ref="F3:J3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14" bottom="0.3937007874015748" header="0.5118110236220472" footer="0.5118110236220472"/>
  <pageSetup fitToHeight="2" horizontalDpi="300" verticalDpi="300" orientation="landscape" paperSize="9" scale="85" r:id="rId1"/>
  <headerFooter alignWithMargins="0">
    <oddHeader>&amp;RZałącznik Nr &amp;A
do Uchwały Nr X/89/2007 Rady Gminy Widuchowa 
z dnia 27 grudnia 2007 r.</oddHeader>
  </headerFooter>
  <rowBreaks count="1" manualBreakCount="1">
    <brk id="2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A17"/>
  <sheetViews>
    <sheetView view="pageBreakPreview" zoomScaleSheetLayoutView="100" workbookViewId="0" topLeftCell="A1">
      <selection activeCell="G20" sqref="G2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708" t="s">
        <v>402</v>
      </c>
      <c r="B1" s="708"/>
      <c r="C1" s="708"/>
      <c r="D1" s="708"/>
      <c r="E1" s="708"/>
      <c r="F1" s="708"/>
      <c r="G1" s="708"/>
      <c r="H1" s="708"/>
      <c r="I1" s="708"/>
      <c r="J1" s="708"/>
    </row>
    <row r="3" ht="12.75">
      <c r="J3" s="47" t="s">
        <v>41</v>
      </c>
    </row>
    <row r="4" spans="1:79" ht="20.25" customHeight="1">
      <c r="A4" s="632" t="s">
        <v>2</v>
      </c>
      <c r="B4" s="705" t="s">
        <v>3</v>
      </c>
      <c r="C4" s="705" t="s">
        <v>83</v>
      </c>
      <c r="D4" s="633" t="s">
        <v>77</v>
      </c>
      <c r="E4" s="633" t="s">
        <v>87</v>
      </c>
      <c r="F4" s="633" t="s">
        <v>68</v>
      </c>
      <c r="G4" s="633"/>
      <c r="H4" s="633"/>
      <c r="I4" s="633"/>
      <c r="J4" s="633"/>
      <c r="BX4" s="1"/>
      <c r="BY4" s="1"/>
      <c r="BZ4" s="1"/>
      <c r="CA4" s="1"/>
    </row>
    <row r="5" spans="1:79" ht="18" customHeight="1">
      <c r="A5" s="632"/>
      <c r="B5" s="706"/>
      <c r="C5" s="706"/>
      <c r="D5" s="632"/>
      <c r="E5" s="633"/>
      <c r="F5" s="633" t="s">
        <v>75</v>
      </c>
      <c r="G5" s="633" t="s">
        <v>6</v>
      </c>
      <c r="H5" s="633"/>
      <c r="I5" s="633"/>
      <c r="J5" s="633" t="s">
        <v>76</v>
      </c>
      <c r="BX5" s="1"/>
      <c r="BY5" s="1"/>
      <c r="BZ5" s="1"/>
      <c r="CA5" s="1"/>
    </row>
    <row r="6" spans="1:79" ht="69" customHeight="1">
      <c r="A6" s="632"/>
      <c r="B6" s="707"/>
      <c r="C6" s="707"/>
      <c r="D6" s="632"/>
      <c r="E6" s="633"/>
      <c r="F6" s="633"/>
      <c r="G6" s="16" t="s">
        <v>72</v>
      </c>
      <c r="H6" s="16" t="s">
        <v>73</v>
      </c>
      <c r="I6" s="16" t="s">
        <v>74</v>
      </c>
      <c r="J6" s="633"/>
      <c r="BX6" s="1"/>
      <c r="BY6" s="1"/>
      <c r="BZ6" s="1"/>
      <c r="CA6" s="1"/>
    </row>
    <row r="7" spans="1:79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BX7" s="1"/>
      <c r="BY7" s="1"/>
      <c r="BZ7" s="1"/>
      <c r="CA7" s="1"/>
    </row>
    <row r="8" spans="1:79" ht="19.5" customHeight="1">
      <c r="A8" s="19">
        <v>750</v>
      </c>
      <c r="B8" s="19">
        <v>75020</v>
      </c>
      <c r="C8" s="19">
        <v>2320</v>
      </c>
      <c r="D8" s="19">
        <v>8800</v>
      </c>
      <c r="E8" s="32" t="s">
        <v>105</v>
      </c>
      <c r="F8" s="32" t="s">
        <v>105</v>
      </c>
      <c r="G8" s="32" t="s">
        <v>105</v>
      </c>
      <c r="H8" s="32" t="s">
        <v>105</v>
      </c>
      <c r="I8" s="32" t="s">
        <v>105</v>
      </c>
      <c r="J8" s="32" t="s">
        <v>105</v>
      </c>
      <c r="BX8" s="1"/>
      <c r="BY8" s="1"/>
      <c r="BZ8" s="1"/>
      <c r="CA8" s="1"/>
    </row>
    <row r="9" spans="1:79" ht="19.5" customHeight="1">
      <c r="A9" s="20">
        <v>750</v>
      </c>
      <c r="B9" s="20">
        <v>75020</v>
      </c>
      <c r="C9" s="20">
        <v>4010</v>
      </c>
      <c r="D9" s="33" t="s">
        <v>105</v>
      </c>
      <c r="E9" s="20">
        <f>F9</f>
        <v>4620</v>
      </c>
      <c r="F9" s="20">
        <v>4620</v>
      </c>
      <c r="G9" s="20">
        <v>4620</v>
      </c>
      <c r="H9" s="33" t="s">
        <v>105</v>
      </c>
      <c r="I9" s="33" t="s">
        <v>105</v>
      </c>
      <c r="J9" s="33" t="s">
        <v>105</v>
      </c>
      <c r="BX9" s="1"/>
      <c r="BY9" s="1"/>
      <c r="BZ9" s="1"/>
      <c r="CA9" s="1"/>
    </row>
    <row r="10" spans="1:79" ht="19.5" customHeight="1">
      <c r="A10" s="20">
        <v>750</v>
      </c>
      <c r="B10" s="20">
        <v>75020</v>
      </c>
      <c r="C10" s="20">
        <v>4110</v>
      </c>
      <c r="D10" s="33" t="s">
        <v>105</v>
      </c>
      <c r="E10" s="20">
        <v>700</v>
      </c>
      <c r="F10" s="20">
        <v>700</v>
      </c>
      <c r="G10" s="33" t="s">
        <v>105</v>
      </c>
      <c r="H10" s="20">
        <v>700</v>
      </c>
      <c r="I10" s="33" t="s">
        <v>105</v>
      </c>
      <c r="J10" s="33" t="s">
        <v>105</v>
      </c>
      <c r="BX10" s="1"/>
      <c r="BY10" s="1"/>
      <c r="BZ10" s="1"/>
      <c r="CA10" s="1"/>
    </row>
    <row r="11" spans="1:79" ht="19.5" customHeight="1">
      <c r="A11" s="20">
        <v>750</v>
      </c>
      <c r="B11" s="20">
        <v>75020</v>
      </c>
      <c r="C11" s="20">
        <v>4120</v>
      </c>
      <c r="D11" s="33" t="s">
        <v>105</v>
      </c>
      <c r="E11" s="20">
        <f>F11</f>
        <v>114</v>
      </c>
      <c r="F11" s="20">
        <v>114</v>
      </c>
      <c r="G11" s="33" t="s">
        <v>105</v>
      </c>
      <c r="H11" s="20">
        <v>114</v>
      </c>
      <c r="I11" s="33" t="s">
        <v>105</v>
      </c>
      <c r="J11" s="33" t="s">
        <v>105</v>
      </c>
      <c r="BX11" s="1"/>
      <c r="BY11" s="1"/>
      <c r="BZ11" s="1"/>
      <c r="CA11" s="1"/>
    </row>
    <row r="12" spans="1:79" ht="19.5" customHeight="1">
      <c r="A12" s="20">
        <v>750</v>
      </c>
      <c r="B12" s="20">
        <v>75020</v>
      </c>
      <c r="C12" s="20">
        <v>4210</v>
      </c>
      <c r="D12" s="33" t="s">
        <v>105</v>
      </c>
      <c r="E12" s="20">
        <v>996</v>
      </c>
      <c r="F12" s="20">
        <v>996</v>
      </c>
      <c r="G12" s="33" t="s">
        <v>105</v>
      </c>
      <c r="H12" s="33" t="s">
        <v>105</v>
      </c>
      <c r="I12" s="33" t="s">
        <v>105</v>
      </c>
      <c r="J12" s="33" t="s">
        <v>105</v>
      </c>
      <c r="BX12" s="1"/>
      <c r="BY12" s="1"/>
      <c r="BZ12" s="1"/>
      <c r="CA12" s="1"/>
    </row>
    <row r="13" spans="1:79" ht="19.5" customHeight="1">
      <c r="A13" s="20">
        <v>750</v>
      </c>
      <c r="B13" s="20">
        <v>75020</v>
      </c>
      <c r="C13" s="20">
        <v>4300</v>
      </c>
      <c r="D13" s="33" t="s">
        <v>105</v>
      </c>
      <c r="E13" s="20">
        <v>1970</v>
      </c>
      <c r="F13" s="20">
        <v>1970</v>
      </c>
      <c r="G13" s="33" t="s">
        <v>105</v>
      </c>
      <c r="H13" s="33" t="s">
        <v>105</v>
      </c>
      <c r="I13" s="33" t="s">
        <v>105</v>
      </c>
      <c r="J13" s="33" t="s">
        <v>105</v>
      </c>
      <c r="BX13" s="1"/>
      <c r="BY13" s="1"/>
      <c r="BZ13" s="1"/>
      <c r="CA13" s="1"/>
    </row>
    <row r="14" spans="1:79" ht="19.5" customHeight="1">
      <c r="A14" s="20">
        <v>750</v>
      </c>
      <c r="B14" s="20">
        <v>75020</v>
      </c>
      <c r="C14" s="20">
        <v>4740</v>
      </c>
      <c r="D14" s="33" t="s">
        <v>105</v>
      </c>
      <c r="E14" s="20">
        <v>400</v>
      </c>
      <c r="F14" s="20">
        <v>400</v>
      </c>
      <c r="G14" s="33" t="s">
        <v>105</v>
      </c>
      <c r="H14" s="33" t="s">
        <v>105</v>
      </c>
      <c r="I14" s="33" t="s">
        <v>105</v>
      </c>
      <c r="J14" s="33" t="s">
        <v>105</v>
      </c>
      <c r="BX14" s="1"/>
      <c r="BY14" s="1"/>
      <c r="BZ14" s="1"/>
      <c r="CA14" s="1"/>
    </row>
    <row r="15" spans="1:79" ht="24.75" customHeight="1">
      <c r="A15" s="711" t="s">
        <v>81</v>
      </c>
      <c r="B15" s="712"/>
      <c r="C15" s="713"/>
      <c r="D15" s="59">
        <f aca="true" t="shared" si="0" ref="D15:J15">SUM(D8:D14)</f>
        <v>8800</v>
      </c>
      <c r="E15" s="59">
        <f t="shared" si="0"/>
        <v>8800</v>
      </c>
      <c r="F15" s="59">
        <f t="shared" si="0"/>
        <v>8800</v>
      </c>
      <c r="G15" s="59">
        <f t="shared" si="0"/>
        <v>4620</v>
      </c>
      <c r="H15" s="59">
        <f t="shared" si="0"/>
        <v>814</v>
      </c>
      <c r="I15" s="59">
        <f t="shared" si="0"/>
        <v>0</v>
      </c>
      <c r="J15" s="59">
        <f t="shared" si="0"/>
        <v>0</v>
      </c>
      <c r="BX15" s="1"/>
      <c r="BY15" s="1"/>
      <c r="BZ15" s="1"/>
      <c r="CA15" s="1"/>
    </row>
    <row r="17" ht="12.75">
      <c r="A17" s="54"/>
    </row>
  </sheetData>
  <mergeCells count="11">
    <mergeCell ref="F5:F6"/>
    <mergeCell ref="G5:I5"/>
    <mergeCell ref="J5:J6"/>
    <mergeCell ref="A15:C15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Nr X/89/2007 Rady Gminy Widuchowa 
z dnia 27 grudnia 2007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="75" zoomScaleNormal="75" zoomScaleSheetLayoutView="75" workbookViewId="0" topLeftCell="A1">
      <pane ySplit="5" topLeftCell="BM30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3.875" style="0" customWidth="1"/>
    <col min="2" max="2" width="48.875" style="0" customWidth="1"/>
    <col min="3" max="13" width="12.875" style="0" customWidth="1"/>
  </cols>
  <sheetData>
    <row r="1" spans="1:11" ht="57.75" customHeight="1">
      <c r="A1" s="64"/>
      <c r="B1" s="719" t="s">
        <v>506</v>
      </c>
      <c r="C1" s="719"/>
      <c r="D1" s="719"/>
      <c r="E1" s="719"/>
      <c r="F1" s="719"/>
      <c r="G1" s="709"/>
      <c r="H1" s="709"/>
      <c r="I1" s="709"/>
      <c r="J1" s="709"/>
      <c r="K1" s="709"/>
    </row>
    <row r="2" spans="1:13" ht="16.5" thickBot="1">
      <c r="A2" s="64"/>
      <c r="B2" s="65"/>
      <c r="C2" s="65"/>
      <c r="D2" s="573"/>
      <c r="E2" s="573"/>
      <c r="F2" s="720" t="s">
        <v>106</v>
      </c>
      <c r="G2" s="720"/>
      <c r="H2" s="66"/>
      <c r="I2" s="285"/>
      <c r="J2" s="66"/>
      <c r="K2" s="66"/>
      <c r="L2" s="66"/>
      <c r="M2" s="66"/>
    </row>
    <row r="3" spans="1:13" ht="13.5" thickBot="1">
      <c r="A3" s="721" t="s">
        <v>57</v>
      </c>
      <c r="B3" s="721" t="s">
        <v>0</v>
      </c>
      <c r="C3" s="68" t="s">
        <v>107</v>
      </c>
      <c r="D3" s="722" t="s">
        <v>108</v>
      </c>
      <c r="E3" s="723"/>
      <c r="F3" s="723"/>
      <c r="G3" s="723"/>
      <c r="H3" s="723"/>
      <c r="I3" s="723"/>
      <c r="J3" s="723"/>
      <c r="K3" s="723"/>
      <c r="L3" s="723"/>
      <c r="M3" s="724"/>
    </row>
    <row r="4" spans="1:13" ht="13.5" thickBot="1">
      <c r="A4" s="721"/>
      <c r="B4" s="721"/>
      <c r="C4" s="67">
        <v>2006</v>
      </c>
      <c r="D4" s="67">
        <v>2007</v>
      </c>
      <c r="E4" s="67">
        <v>2008</v>
      </c>
      <c r="F4" s="67">
        <v>2009</v>
      </c>
      <c r="G4" s="67">
        <v>2010</v>
      </c>
      <c r="H4" s="67">
        <v>2011</v>
      </c>
      <c r="I4" s="67">
        <v>2012</v>
      </c>
      <c r="J4" s="67">
        <v>2013</v>
      </c>
      <c r="K4" s="67">
        <v>2014</v>
      </c>
      <c r="L4" s="67">
        <v>2015</v>
      </c>
      <c r="M4" s="67">
        <v>2016</v>
      </c>
    </row>
    <row r="5" spans="1:13" ht="13.5" thickBot="1">
      <c r="A5" s="69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  <c r="M5" s="70">
        <v>13</v>
      </c>
    </row>
    <row r="6" spans="1:13" ht="13.5" thickBot="1">
      <c r="A6" s="71">
        <v>1</v>
      </c>
      <c r="B6" s="72" t="s">
        <v>109</v>
      </c>
      <c r="C6" s="574">
        <f>SUM(C7:C8)</f>
        <v>10843101</v>
      </c>
      <c r="D6" s="574">
        <f aca="true" t="shared" si="0" ref="D6:M6">SUM(D7:D8)</f>
        <v>11826000</v>
      </c>
      <c r="E6" s="574">
        <f t="shared" si="0"/>
        <v>16331314</v>
      </c>
      <c r="F6" s="574">
        <f t="shared" si="0"/>
        <v>17787192</v>
      </c>
      <c r="G6" s="574">
        <f t="shared" si="0"/>
        <v>12581915</v>
      </c>
      <c r="H6" s="574">
        <f t="shared" si="0"/>
        <v>12812767</v>
      </c>
      <c r="I6" s="574">
        <f t="shared" si="0"/>
        <v>12817767</v>
      </c>
      <c r="J6" s="574">
        <f t="shared" si="0"/>
        <v>13082786</v>
      </c>
      <c r="K6" s="574">
        <f t="shared" si="0"/>
        <v>13464833</v>
      </c>
      <c r="L6" s="574">
        <f t="shared" si="0"/>
        <v>13710700</v>
      </c>
      <c r="M6" s="574">
        <f t="shared" si="0"/>
        <v>13981514</v>
      </c>
    </row>
    <row r="7" spans="1:13" ht="12.75">
      <c r="A7" s="277">
        <v>2</v>
      </c>
      <c r="B7" s="279" t="s">
        <v>461</v>
      </c>
      <c r="C7" s="575">
        <v>10681937</v>
      </c>
      <c r="D7" s="575">
        <v>11742000</v>
      </c>
      <c r="E7" s="575">
        <v>11893569</v>
      </c>
      <c r="F7" s="575">
        <v>12297936</v>
      </c>
      <c r="G7" s="575">
        <f>12420915</f>
        <v>12420915</v>
      </c>
      <c r="H7" s="575">
        <v>12647767</v>
      </c>
      <c r="I7" s="575">
        <v>12647767</v>
      </c>
      <c r="J7" s="575">
        <v>12900786</v>
      </c>
      <c r="K7" s="575">
        <v>13294833</v>
      </c>
      <c r="L7" s="575">
        <v>13540700</v>
      </c>
      <c r="M7" s="575">
        <f>L7*102%</f>
        <v>13811514</v>
      </c>
    </row>
    <row r="8" spans="1:13" ht="13.5" thickBot="1">
      <c r="A8" s="278">
        <v>3</v>
      </c>
      <c r="B8" s="280" t="s">
        <v>462</v>
      </c>
      <c r="C8" s="576">
        <v>161164</v>
      </c>
      <c r="D8" s="576">
        <v>84000</v>
      </c>
      <c r="E8" s="576">
        <v>4437745</v>
      </c>
      <c r="F8" s="576">
        <v>5489256</v>
      </c>
      <c r="G8" s="576">
        <v>161000</v>
      </c>
      <c r="H8" s="576">
        <v>165000</v>
      </c>
      <c r="I8" s="576">
        <v>170000</v>
      </c>
      <c r="J8" s="576">
        <v>182000</v>
      </c>
      <c r="K8" s="576">
        <v>170000</v>
      </c>
      <c r="L8" s="576">
        <v>170000</v>
      </c>
      <c r="M8" s="576">
        <v>170000</v>
      </c>
    </row>
    <row r="9" spans="1:13" ht="13.5" thickBot="1">
      <c r="A9" s="71">
        <v>4</v>
      </c>
      <c r="B9" s="72" t="s">
        <v>110</v>
      </c>
      <c r="C9" s="574">
        <f>C10+C11</f>
        <v>10517816</v>
      </c>
      <c r="D9" s="574">
        <f>D10+D11</f>
        <v>11739662</v>
      </c>
      <c r="E9" s="574">
        <f aca="true" t="shared" si="1" ref="E9:K9">E10+E11</f>
        <v>19200609</v>
      </c>
      <c r="F9" s="574">
        <f t="shared" si="1"/>
        <v>18252684</v>
      </c>
      <c r="G9" s="574">
        <f t="shared" si="1"/>
        <v>11886844</v>
      </c>
      <c r="H9" s="574">
        <f t="shared" si="1"/>
        <v>12106546</v>
      </c>
      <c r="I9" s="574">
        <f t="shared" si="1"/>
        <v>12150774</v>
      </c>
      <c r="J9" s="574">
        <f t="shared" si="1"/>
        <v>12547877</v>
      </c>
      <c r="K9" s="574">
        <f t="shared" si="1"/>
        <v>13017236</v>
      </c>
      <c r="L9" s="574">
        <f>L10+L11</f>
        <v>13372315</v>
      </c>
      <c r="M9" s="574">
        <f>M10+M11</f>
        <v>13715477</v>
      </c>
    </row>
    <row r="10" spans="1:13" ht="12.75">
      <c r="A10" s="73">
        <v>5</v>
      </c>
      <c r="B10" s="74" t="s">
        <v>111</v>
      </c>
      <c r="C10" s="577">
        <v>9115196</v>
      </c>
      <c r="D10" s="577">
        <v>10639662</v>
      </c>
      <c r="E10" s="577">
        <v>11115015</v>
      </c>
      <c r="F10" s="577">
        <v>10998515</v>
      </c>
      <c r="G10" s="577">
        <f>10928470</f>
        <v>10928470</v>
      </c>
      <c r="H10" s="577">
        <v>11095546</v>
      </c>
      <c r="I10" s="577">
        <v>11128412</v>
      </c>
      <c r="J10" s="577">
        <f>11462414</f>
        <v>11462414</v>
      </c>
      <c r="K10" s="577">
        <v>11806286</v>
      </c>
      <c r="L10" s="577">
        <v>12160474</v>
      </c>
      <c r="M10" s="577">
        <v>12504525</v>
      </c>
    </row>
    <row r="11" spans="1:13" ht="13.5" thickBot="1">
      <c r="A11" s="75">
        <v>6</v>
      </c>
      <c r="B11" s="76" t="s">
        <v>112</v>
      </c>
      <c r="C11" s="578">
        <v>1402620</v>
      </c>
      <c r="D11" s="578">
        <v>1100000</v>
      </c>
      <c r="E11" s="577">
        <v>8085594</v>
      </c>
      <c r="F11" s="577">
        <v>7254169</v>
      </c>
      <c r="G11" s="577">
        <v>958374</v>
      </c>
      <c r="H11" s="577">
        <f>1011000</f>
        <v>1011000</v>
      </c>
      <c r="I11" s="577">
        <v>1022362</v>
      </c>
      <c r="J11" s="577">
        <v>1085463</v>
      </c>
      <c r="K11" s="577">
        <v>1210950</v>
      </c>
      <c r="L11" s="577">
        <v>1211841</v>
      </c>
      <c r="M11" s="577">
        <v>1210952</v>
      </c>
    </row>
    <row r="12" spans="1:13" ht="13.5" thickBot="1">
      <c r="A12" s="71">
        <v>7</v>
      </c>
      <c r="B12" s="72" t="s">
        <v>113</v>
      </c>
      <c r="C12" s="579">
        <f>C6-C9</f>
        <v>325285</v>
      </c>
      <c r="D12" s="579">
        <f aca="true" t="shared" si="2" ref="D12:K12">D6-D9</f>
        <v>86338</v>
      </c>
      <c r="E12" s="579">
        <f t="shared" si="2"/>
        <v>-2869295</v>
      </c>
      <c r="F12" s="579">
        <f t="shared" si="2"/>
        <v>-465492</v>
      </c>
      <c r="G12" s="579">
        <f t="shared" si="2"/>
        <v>695071</v>
      </c>
      <c r="H12" s="579">
        <f t="shared" si="2"/>
        <v>706221</v>
      </c>
      <c r="I12" s="579">
        <f>I6-I9</f>
        <v>666993</v>
      </c>
      <c r="J12" s="579">
        <f t="shared" si="2"/>
        <v>534909</v>
      </c>
      <c r="K12" s="579">
        <f t="shared" si="2"/>
        <v>447597</v>
      </c>
      <c r="L12" s="579">
        <f>L6-L9</f>
        <v>338385</v>
      </c>
      <c r="M12" s="579">
        <f>M6-M9</f>
        <v>266037</v>
      </c>
    </row>
    <row r="13" spans="1:13" ht="13.5" thickBot="1">
      <c r="A13" s="71">
        <v>8</v>
      </c>
      <c r="B13" s="72" t="s">
        <v>114</v>
      </c>
      <c r="C13" s="579">
        <f aca="true" t="shared" si="3" ref="C13:M13">C14-C28</f>
        <v>814777</v>
      </c>
      <c r="D13" s="579">
        <f t="shared" si="3"/>
        <v>884062</v>
      </c>
      <c r="E13" s="579">
        <f t="shared" si="3"/>
        <v>2869295</v>
      </c>
      <c r="F13" s="579">
        <f t="shared" si="3"/>
        <v>465492</v>
      </c>
      <c r="G13" s="579">
        <f t="shared" si="3"/>
        <v>-695071</v>
      </c>
      <c r="H13" s="579">
        <f t="shared" si="3"/>
        <v>-706221</v>
      </c>
      <c r="I13" s="579">
        <f t="shared" si="3"/>
        <v>-656993</v>
      </c>
      <c r="J13" s="579">
        <f t="shared" si="3"/>
        <v>-534909</v>
      </c>
      <c r="K13" s="579">
        <f t="shared" si="3"/>
        <v>-447597</v>
      </c>
      <c r="L13" s="579">
        <f t="shared" si="3"/>
        <v>-338389</v>
      </c>
      <c r="M13" s="579">
        <f t="shared" si="3"/>
        <v>-266037</v>
      </c>
    </row>
    <row r="14" spans="1:13" ht="26.25" thickBot="1">
      <c r="A14" s="71">
        <v>9</v>
      </c>
      <c r="B14" s="77" t="s">
        <v>115</v>
      </c>
      <c r="C14" s="580">
        <f>SUM(C15,C20:C21,C23,C25:C26)</f>
        <v>1074949</v>
      </c>
      <c r="D14" s="580">
        <f aca="true" t="shared" si="4" ref="D14:M14">SUM(D15,D20:D21,D23,D25:D26)</f>
        <v>1140062</v>
      </c>
      <c r="E14" s="580">
        <f t="shared" si="4"/>
        <v>3128295</v>
      </c>
      <c r="F14" s="580">
        <f t="shared" si="4"/>
        <v>1070933</v>
      </c>
      <c r="G14" s="580">
        <f t="shared" si="4"/>
        <v>0</v>
      </c>
      <c r="H14" s="580">
        <f t="shared" si="4"/>
        <v>0</v>
      </c>
      <c r="I14" s="580">
        <f t="shared" si="4"/>
        <v>0</v>
      </c>
      <c r="J14" s="580">
        <f t="shared" si="4"/>
        <v>0</v>
      </c>
      <c r="K14" s="580">
        <f t="shared" si="4"/>
        <v>0</v>
      </c>
      <c r="L14" s="580">
        <f t="shared" si="4"/>
        <v>0</v>
      </c>
      <c r="M14" s="580">
        <f t="shared" si="4"/>
        <v>0</v>
      </c>
    </row>
    <row r="15" spans="1:13" ht="25.5">
      <c r="A15" s="73">
        <v>10</v>
      </c>
      <c r="B15" s="78" t="s">
        <v>479</v>
      </c>
      <c r="C15" s="581">
        <v>0</v>
      </c>
      <c r="D15" s="581">
        <v>0</v>
      </c>
      <c r="E15" s="581">
        <v>2128295</v>
      </c>
      <c r="F15" s="581">
        <v>1070933</v>
      </c>
      <c r="G15" s="581">
        <v>0</v>
      </c>
      <c r="H15" s="581">
        <v>0</v>
      </c>
      <c r="I15" s="581">
        <v>0</v>
      </c>
      <c r="J15" s="581">
        <v>0</v>
      </c>
      <c r="K15" s="581">
        <v>0</v>
      </c>
      <c r="L15" s="581">
        <v>0</v>
      </c>
      <c r="M15" s="581">
        <v>0</v>
      </c>
    </row>
    <row r="16" spans="1:13" ht="38.25">
      <c r="A16" s="73">
        <v>11</v>
      </c>
      <c r="B16" s="79" t="s">
        <v>480</v>
      </c>
      <c r="C16" s="581">
        <v>0</v>
      </c>
      <c r="D16" s="581">
        <v>0</v>
      </c>
      <c r="E16" s="581">
        <v>1469349</v>
      </c>
      <c r="F16" s="581">
        <v>1070933</v>
      </c>
      <c r="G16" s="581">
        <v>0</v>
      </c>
      <c r="H16" s="581">
        <v>0</v>
      </c>
      <c r="I16" s="581">
        <v>0</v>
      </c>
      <c r="J16" s="581">
        <v>0</v>
      </c>
      <c r="K16" s="581">
        <v>0</v>
      </c>
      <c r="L16" s="581">
        <v>0</v>
      </c>
      <c r="M16" s="581">
        <v>0</v>
      </c>
    </row>
    <row r="17" spans="1:13" ht="25.5">
      <c r="A17" s="73">
        <v>12</v>
      </c>
      <c r="B17" s="78" t="s">
        <v>481</v>
      </c>
      <c r="C17" s="581">
        <v>0</v>
      </c>
      <c r="D17" s="581">
        <v>0</v>
      </c>
      <c r="E17" s="581">
        <v>0</v>
      </c>
      <c r="F17" s="581">
        <v>0</v>
      </c>
      <c r="G17" s="581">
        <v>0</v>
      </c>
      <c r="H17" s="581">
        <v>0</v>
      </c>
      <c r="I17" s="581">
        <v>0</v>
      </c>
      <c r="J17" s="581">
        <v>0</v>
      </c>
      <c r="K17" s="581">
        <v>0</v>
      </c>
      <c r="L17" s="581">
        <v>0</v>
      </c>
      <c r="M17" s="581">
        <v>0</v>
      </c>
    </row>
    <row r="18" spans="1:13" ht="38.25">
      <c r="A18" s="73">
        <v>13</v>
      </c>
      <c r="B18" s="79" t="s">
        <v>482</v>
      </c>
      <c r="C18" s="581">
        <v>0</v>
      </c>
      <c r="D18" s="581">
        <v>0</v>
      </c>
      <c r="E18" s="581">
        <v>0</v>
      </c>
      <c r="F18" s="581">
        <v>0</v>
      </c>
      <c r="G18" s="581">
        <v>0</v>
      </c>
      <c r="H18" s="581">
        <v>0</v>
      </c>
      <c r="I18" s="581">
        <v>0</v>
      </c>
      <c r="J18" s="581">
        <v>0</v>
      </c>
      <c r="K18" s="581">
        <v>0</v>
      </c>
      <c r="L18" s="581">
        <v>0</v>
      </c>
      <c r="M18" s="581">
        <v>0</v>
      </c>
    </row>
    <row r="19" spans="1:13" ht="51">
      <c r="A19" s="73">
        <v>14</v>
      </c>
      <c r="B19" s="79" t="s">
        <v>483</v>
      </c>
      <c r="C19" s="581">
        <v>0</v>
      </c>
      <c r="D19" s="581">
        <v>0</v>
      </c>
      <c r="E19" s="581">
        <v>0</v>
      </c>
      <c r="F19" s="581">
        <v>0</v>
      </c>
      <c r="G19" s="581">
        <v>0</v>
      </c>
      <c r="H19" s="581">
        <v>0</v>
      </c>
      <c r="I19" s="581">
        <v>0</v>
      </c>
      <c r="J19" s="581">
        <v>0</v>
      </c>
      <c r="K19" s="581">
        <v>0</v>
      </c>
      <c r="L19" s="581">
        <v>0</v>
      </c>
      <c r="M19" s="581">
        <v>0</v>
      </c>
    </row>
    <row r="20" spans="1:13" ht="12.75">
      <c r="A20" s="73">
        <v>15</v>
      </c>
      <c r="B20" s="78" t="s">
        <v>484</v>
      </c>
      <c r="C20" s="581">
        <v>0</v>
      </c>
      <c r="D20" s="582">
        <v>0</v>
      </c>
      <c r="E20" s="582">
        <v>0</v>
      </c>
      <c r="F20" s="582">
        <v>0</v>
      </c>
      <c r="G20" s="582">
        <v>0</v>
      </c>
      <c r="H20" s="582">
        <v>0</v>
      </c>
      <c r="I20" s="582">
        <v>0</v>
      </c>
      <c r="J20" s="582">
        <v>0</v>
      </c>
      <c r="K20" s="582">
        <v>0</v>
      </c>
      <c r="L20" s="582">
        <v>0</v>
      </c>
      <c r="M20" s="582">
        <v>0</v>
      </c>
    </row>
    <row r="21" spans="1:13" ht="25.5">
      <c r="A21" s="73">
        <v>16</v>
      </c>
      <c r="B21" s="78" t="s">
        <v>485</v>
      </c>
      <c r="C21" s="581">
        <v>1045349</v>
      </c>
      <c r="D21" s="582">
        <v>1110462</v>
      </c>
      <c r="E21" s="582">
        <v>970400</v>
      </c>
      <c r="F21" s="582">
        <v>0</v>
      </c>
      <c r="G21" s="582">
        <v>0</v>
      </c>
      <c r="H21" s="582">
        <v>0</v>
      </c>
      <c r="I21" s="582">
        <v>0</v>
      </c>
      <c r="J21" s="582">
        <v>0</v>
      </c>
      <c r="K21" s="582">
        <v>0</v>
      </c>
      <c r="L21" s="582">
        <v>0</v>
      </c>
      <c r="M21" s="582">
        <v>0</v>
      </c>
    </row>
    <row r="22" spans="1:13" ht="12.75">
      <c r="A22" s="73">
        <v>17</v>
      </c>
      <c r="B22" s="79" t="s">
        <v>486</v>
      </c>
      <c r="C22" s="581">
        <v>0</v>
      </c>
      <c r="D22" s="582">
        <v>0</v>
      </c>
      <c r="E22" s="582">
        <v>711400</v>
      </c>
      <c r="F22" s="582">
        <v>0</v>
      </c>
      <c r="G22" s="582">
        <v>0</v>
      </c>
      <c r="H22" s="582">
        <v>0</v>
      </c>
      <c r="I22" s="582">
        <v>0</v>
      </c>
      <c r="J22" s="582">
        <v>0</v>
      </c>
      <c r="K22" s="582">
        <v>0</v>
      </c>
      <c r="L22" s="582">
        <v>0</v>
      </c>
      <c r="M22" s="582">
        <v>0</v>
      </c>
    </row>
    <row r="23" spans="1:13" ht="38.25">
      <c r="A23" s="73">
        <v>18</v>
      </c>
      <c r="B23" s="78" t="s">
        <v>116</v>
      </c>
      <c r="C23" s="581">
        <v>0</v>
      </c>
      <c r="D23" s="581">
        <v>0</v>
      </c>
      <c r="E23" s="581">
        <v>0</v>
      </c>
      <c r="F23" s="581">
        <v>0</v>
      </c>
      <c r="G23" s="581">
        <v>0</v>
      </c>
      <c r="H23" s="581">
        <v>0</v>
      </c>
      <c r="I23" s="581">
        <v>0</v>
      </c>
      <c r="J23" s="581">
        <v>0</v>
      </c>
      <c r="K23" s="581">
        <v>0</v>
      </c>
      <c r="L23" s="581">
        <v>0</v>
      </c>
      <c r="M23" s="581">
        <v>0</v>
      </c>
    </row>
    <row r="24" spans="1:13" ht="38.25">
      <c r="A24" s="73">
        <v>19</v>
      </c>
      <c r="B24" s="79" t="s">
        <v>487</v>
      </c>
      <c r="C24" s="581">
        <v>0</v>
      </c>
      <c r="D24" s="581">
        <v>0</v>
      </c>
      <c r="E24" s="581">
        <v>0</v>
      </c>
      <c r="F24" s="581">
        <v>0</v>
      </c>
      <c r="G24" s="581">
        <v>0</v>
      </c>
      <c r="H24" s="581">
        <v>0</v>
      </c>
      <c r="I24" s="581">
        <v>0</v>
      </c>
      <c r="J24" s="581">
        <v>0</v>
      </c>
      <c r="K24" s="581">
        <v>0</v>
      </c>
      <c r="L24" s="581">
        <v>0</v>
      </c>
      <c r="M24" s="581">
        <v>0</v>
      </c>
    </row>
    <row r="25" spans="1:13" ht="12.75">
      <c r="A25" s="73">
        <v>20</v>
      </c>
      <c r="B25" s="78" t="s">
        <v>117</v>
      </c>
      <c r="C25" s="581">
        <v>0</v>
      </c>
      <c r="D25" s="581">
        <v>0</v>
      </c>
      <c r="E25" s="581">
        <v>0</v>
      </c>
      <c r="F25" s="581">
        <v>0</v>
      </c>
      <c r="G25" s="581">
        <v>0</v>
      </c>
      <c r="H25" s="581">
        <v>0</v>
      </c>
      <c r="I25" s="581">
        <v>0</v>
      </c>
      <c r="J25" s="581">
        <v>0</v>
      </c>
      <c r="K25" s="581">
        <v>0</v>
      </c>
      <c r="L25" s="581">
        <v>0</v>
      </c>
      <c r="M25" s="581">
        <v>0</v>
      </c>
    </row>
    <row r="26" spans="1:13" ht="25.5">
      <c r="A26" s="73">
        <v>21</v>
      </c>
      <c r="B26" s="78" t="s">
        <v>118</v>
      </c>
      <c r="C26" s="581">
        <v>29600</v>
      </c>
      <c r="D26" s="582">
        <v>29600</v>
      </c>
      <c r="E26" s="582">
        <v>29600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</row>
    <row r="27" spans="1:13" ht="13.5" thickBot="1">
      <c r="A27" s="73">
        <v>22</v>
      </c>
      <c r="B27" s="80" t="s">
        <v>119</v>
      </c>
      <c r="C27" s="578">
        <v>0</v>
      </c>
      <c r="D27" s="578">
        <v>0</v>
      </c>
      <c r="E27" s="582">
        <v>29600</v>
      </c>
      <c r="F27" s="578">
        <v>0</v>
      </c>
      <c r="G27" s="578">
        <v>0</v>
      </c>
      <c r="H27" s="578">
        <v>0</v>
      </c>
      <c r="I27" s="578">
        <v>0</v>
      </c>
      <c r="J27" s="578">
        <v>0</v>
      </c>
      <c r="K27" s="578">
        <v>0</v>
      </c>
      <c r="L27" s="578">
        <v>0</v>
      </c>
      <c r="M27" s="578">
        <v>0</v>
      </c>
    </row>
    <row r="28" spans="1:13" ht="26.25" thickBot="1">
      <c r="A28" s="71">
        <v>23</v>
      </c>
      <c r="B28" s="81" t="s">
        <v>120</v>
      </c>
      <c r="C28" s="583">
        <f>SUM(C31,C29,C34:C35,C36,C38)</f>
        <v>260172</v>
      </c>
      <c r="D28" s="583">
        <f aca="true" t="shared" si="5" ref="D28:M28">SUM(D31,D29,D34:D35,D36,D38)</f>
        <v>256000</v>
      </c>
      <c r="E28" s="583">
        <f t="shared" si="5"/>
        <v>259000</v>
      </c>
      <c r="F28" s="583">
        <f t="shared" si="5"/>
        <v>605441</v>
      </c>
      <c r="G28" s="583">
        <f t="shared" si="5"/>
        <v>695071</v>
      </c>
      <c r="H28" s="583">
        <f t="shared" si="5"/>
        <v>706221</v>
      </c>
      <c r="I28" s="583">
        <f t="shared" si="5"/>
        <v>656993</v>
      </c>
      <c r="J28" s="583">
        <f t="shared" si="5"/>
        <v>534909</v>
      </c>
      <c r="K28" s="583">
        <f t="shared" si="5"/>
        <v>447597</v>
      </c>
      <c r="L28" s="583">
        <f t="shared" si="5"/>
        <v>338389</v>
      </c>
      <c r="M28" s="583">
        <f t="shared" si="5"/>
        <v>266037</v>
      </c>
    </row>
    <row r="29" spans="1:13" ht="25.5">
      <c r="A29" s="82">
        <v>24</v>
      </c>
      <c r="B29" s="83" t="s">
        <v>488</v>
      </c>
      <c r="C29" s="581">
        <v>176172</v>
      </c>
      <c r="D29" s="581">
        <v>172000</v>
      </c>
      <c r="E29" s="581">
        <v>175000</v>
      </c>
      <c r="F29" s="581">
        <v>521441</v>
      </c>
      <c r="G29" s="581">
        <v>611071</v>
      </c>
      <c r="H29" s="581">
        <v>622221</v>
      </c>
      <c r="I29" s="581">
        <v>622221</v>
      </c>
      <c r="J29" s="581">
        <v>534909</v>
      </c>
      <c r="K29" s="581">
        <v>447597</v>
      </c>
      <c r="L29" s="581">
        <v>338389</v>
      </c>
      <c r="M29" s="581">
        <v>266037</v>
      </c>
    </row>
    <row r="30" spans="1:13" ht="38.25">
      <c r="A30" s="75">
        <v>25</v>
      </c>
      <c r="B30" s="79" t="s">
        <v>489</v>
      </c>
      <c r="C30" s="581">
        <v>0</v>
      </c>
      <c r="D30" s="581">
        <v>0</v>
      </c>
      <c r="E30" s="581">
        <v>0</v>
      </c>
      <c r="F30" s="581">
        <v>274449</v>
      </c>
      <c r="G30" s="581">
        <v>365229</v>
      </c>
      <c r="H30" s="581">
        <v>365229</v>
      </c>
      <c r="I30" s="581">
        <v>365229</v>
      </c>
      <c r="J30" s="581">
        <v>365229</v>
      </c>
      <c r="K30" s="581">
        <v>365229</v>
      </c>
      <c r="L30" s="581">
        <v>256021</v>
      </c>
      <c r="M30" s="581">
        <v>183667</v>
      </c>
    </row>
    <row r="31" spans="1:13" ht="12.75">
      <c r="A31" s="82">
        <v>26</v>
      </c>
      <c r="B31" s="83" t="s">
        <v>490</v>
      </c>
      <c r="C31" s="581">
        <v>84000</v>
      </c>
      <c r="D31" s="581">
        <v>84000</v>
      </c>
      <c r="E31" s="581">
        <v>84000</v>
      </c>
      <c r="F31" s="581">
        <v>84000</v>
      </c>
      <c r="G31" s="581">
        <v>84000</v>
      </c>
      <c r="H31" s="581">
        <v>84000</v>
      </c>
      <c r="I31" s="581">
        <v>34772</v>
      </c>
      <c r="J31" s="581">
        <v>0</v>
      </c>
      <c r="K31" s="581">
        <v>0</v>
      </c>
      <c r="L31" s="581">
        <v>0</v>
      </c>
      <c r="M31" s="581">
        <v>0</v>
      </c>
    </row>
    <row r="32" spans="1:13" ht="38.25">
      <c r="A32" s="75">
        <v>27</v>
      </c>
      <c r="B32" s="79" t="s">
        <v>489</v>
      </c>
      <c r="C32" s="581">
        <v>0</v>
      </c>
      <c r="D32" s="581">
        <v>0</v>
      </c>
      <c r="E32" s="581">
        <v>0</v>
      </c>
      <c r="F32" s="581">
        <v>0</v>
      </c>
      <c r="G32" s="581">
        <v>0</v>
      </c>
      <c r="H32" s="581">
        <v>0</v>
      </c>
      <c r="I32" s="581">
        <v>0</v>
      </c>
      <c r="J32" s="581">
        <v>0</v>
      </c>
      <c r="K32" s="581">
        <v>0</v>
      </c>
      <c r="L32" s="581">
        <v>0</v>
      </c>
      <c r="M32" s="581">
        <v>0</v>
      </c>
    </row>
    <row r="33" spans="1:13" ht="51">
      <c r="A33" s="82">
        <v>28</v>
      </c>
      <c r="B33" s="79" t="s">
        <v>491</v>
      </c>
      <c r="C33" s="581">
        <v>0</v>
      </c>
      <c r="D33" s="581">
        <v>0</v>
      </c>
      <c r="E33" s="581">
        <v>0</v>
      </c>
      <c r="F33" s="581">
        <v>0</v>
      </c>
      <c r="G33" s="581">
        <v>0</v>
      </c>
      <c r="H33" s="581">
        <v>0</v>
      </c>
      <c r="I33" s="581">
        <v>0</v>
      </c>
      <c r="J33" s="581">
        <v>0</v>
      </c>
      <c r="K33" s="581">
        <v>0</v>
      </c>
      <c r="L33" s="581">
        <v>0</v>
      </c>
      <c r="M33" s="581">
        <v>0</v>
      </c>
    </row>
    <row r="34" spans="1:13" ht="12.75">
      <c r="A34" s="75">
        <v>29</v>
      </c>
      <c r="B34" s="78" t="s">
        <v>492</v>
      </c>
      <c r="C34" s="581">
        <v>0</v>
      </c>
      <c r="D34" s="581">
        <v>0</v>
      </c>
      <c r="E34" s="581">
        <v>0</v>
      </c>
      <c r="F34" s="581">
        <v>0</v>
      </c>
      <c r="G34" s="581">
        <v>0</v>
      </c>
      <c r="H34" s="581">
        <v>0</v>
      </c>
      <c r="I34" s="581">
        <v>0</v>
      </c>
      <c r="J34" s="581">
        <v>0</v>
      </c>
      <c r="K34" s="581">
        <v>0</v>
      </c>
      <c r="L34" s="581">
        <v>0</v>
      </c>
      <c r="M34" s="581">
        <v>0</v>
      </c>
    </row>
    <row r="35" spans="1:13" ht="12.75">
      <c r="A35" s="82">
        <v>30</v>
      </c>
      <c r="B35" s="78" t="s">
        <v>493</v>
      </c>
      <c r="C35" s="581">
        <v>0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</row>
    <row r="36" spans="1:13" ht="25.5">
      <c r="A36" s="75">
        <v>31</v>
      </c>
      <c r="B36" s="78" t="s">
        <v>121</v>
      </c>
      <c r="C36" s="581">
        <v>0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</row>
    <row r="37" spans="1:13" ht="38.25">
      <c r="A37" s="82">
        <v>32</v>
      </c>
      <c r="B37" s="79" t="s">
        <v>494</v>
      </c>
      <c r="C37" s="581">
        <v>0</v>
      </c>
      <c r="D37" s="581">
        <v>0</v>
      </c>
      <c r="E37" s="581">
        <v>0</v>
      </c>
      <c r="F37" s="581">
        <v>0</v>
      </c>
      <c r="G37" s="581">
        <v>0</v>
      </c>
      <c r="H37" s="581">
        <v>0</v>
      </c>
      <c r="I37" s="581">
        <v>0</v>
      </c>
      <c r="J37" s="581">
        <v>0</v>
      </c>
      <c r="K37" s="581">
        <v>0</v>
      </c>
      <c r="L37" s="581">
        <v>0</v>
      </c>
      <c r="M37" s="581">
        <v>0</v>
      </c>
    </row>
    <row r="38" spans="1:13" ht="13.5" thickBot="1">
      <c r="A38" s="75">
        <v>33</v>
      </c>
      <c r="B38" s="78" t="s">
        <v>122</v>
      </c>
      <c r="C38" s="581">
        <v>0</v>
      </c>
      <c r="D38" s="581">
        <v>0</v>
      </c>
      <c r="E38" s="581">
        <v>0</v>
      </c>
      <c r="F38" s="581">
        <v>0</v>
      </c>
      <c r="G38" s="581">
        <v>0</v>
      </c>
      <c r="H38" s="581">
        <v>0</v>
      </c>
      <c r="I38" s="581">
        <v>0</v>
      </c>
      <c r="J38" s="581">
        <v>0</v>
      </c>
      <c r="K38" s="581">
        <v>0</v>
      </c>
      <c r="L38" s="581">
        <v>0</v>
      </c>
      <c r="M38" s="581">
        <v>0</v>
      </c>
    </row>
    <row r="39" spans="1:13" ht="13.5" thickBot="1">
      <c r="A39" s="71">
        <v>34</v>
      </c>
      <c r="B39" s="72" t="s">
        <v>123</v>
      </c>
      <c r="C39" s="584">
        <v>0</v>
      </c>
      <c r="D39" s="584">
        <v>0</v>
      </c>
      <c r="E39" s="584">
        <v>0</v>
      </c>
      <c r="F39" s="584">
        <v>0</v>
      </c>
      <c r="G39" s="584">
        <v>0</v>
      </c>
      <c r="H39" s="584">
        <v>0</v>
      </c>
      <c r="I39" s="584">
        <v>0</v>
      </c>
      <c r="J39" s="584">
        <v>0</v>
      </c>
      <c r="K39" s="584">
        <v>0</v>
      </c>
      <c r="L39" s="584">
        <v>0</v>
      </c>
      <c r="M39" s="584">
        <v>0</v>
      </c>
    </row>
    <row r="40" spans="1:13" ht="13.5" thickBot="1">
      <c r="A40" s="71">
        <v>35</v>
      </c>
      <c r="B40" s="72" t="s">
        <v>124</v>
      </c>
      <c r="C40" s="584">
        <f>SUM(C41:C45,C48)</f>
        <v>1566430</v>
      </c>
      <c r="D40" s="584">
        <f aca="true" t="shared" si="6" ref="D40:K40">SUM(D41:D45,D48)</f>
        <v>1310430</v>
      </c>
      <c r="E40" s="584">
        <f t="shared" si="6"/>
        <v>3179725</v>
      </c>
      <c r="F40" s="584">
        <f t="shared" si="6"/>
        <v>3645217</v>
      </c>
      <c r="G40" s="584">
        <f t="shared" si="6"/>
        <v>2950146</v>
      </c>
      <c r="H40" s="584">
        <f t="shared" si="6"/>
        <v>2243925</v>
      </c>
      <c r="I40" s="584">
        <f t="shared" si="6"/>
        <v>1586932</v>
      </c>
      <c r="J40" s="584">
        <f t="shared" si="6"/>
        <v>1052023</v>
      </c>
      <c r="K40" s="584">
        <f t="shared" si="6"/>
        <v>604426</v>
      </c>
      <c r="L40" s="584">
        <f>SUM(L41:L45,L48)</f>
        <v>266037</v>
      </c>
      <c r="M40" s="584">
        <f>SUM(M41:M45,M48)</f>
        <v>0</v>
      </c>
    </row>
    <row r="41" spans="1:13" ht="12.75">
      <c r="A41" s="73">
        <v>36</v>
      </c>
      <c r="B41" s="84" t="s">
        <v>125</v>
      </c>
      <c r="C41" s="582">
        <v>0</v>
      </c>
      <c r="D41" s="582">
        <v>0</v>
      </c>
      <c r="E41" s="582">
        <v>0</v>
      </c>
      <c r="F41" s="582">
        <v>0</v>
      </c>
      <c r="G41" s="582">
        <v>0</v>
      </c>
      <c r="H41" s="582">
        <v>0</v>
      </c>
      <c r="I41" s="582">
        <v>0</v>
      </c>
      <c r="J41" s="582">
        <v>0</v>
      </c>
      <c r="K41" s="582">
        <v>0</v>
      </c>
      <c r="L41" s="582">
        <v>0</v>
      </c>
      <c r="M41" s="582">
        <v>0</v>
      </c>
    </row>
    <row r="42" spans="1:13" ht="12.75">
      <c r="A42" s="73">
        <v>37</v>
      </c>
      <c r="B42" s="84" t="s">
        <v>126</v>
      </c>
      <c r="C42" s="582">
        <v>1111658</v>
      </c>
      <c r="D42" s="585">
        <f>C42-D29</f>
        <v>939658</v>
      </c>
      <c r="E42" s="585">
        <f>D42-E29+E15-E48</f>
        <v>1423604</v>
      </c>
      <c r="F42" s="585">
        <f aca="true" t="shared" si="7" ref="F42:M42">E42+E48-F29+F15-F48</f>
        <v>1176612</v>
      </c>
      <c r="G42" s="585">
        <f t="shared" si="7"/>
        <v>930770</v>
      </c>
      <c r="H42" s="585">
        <f t="shared" si="7"/>
        <v>673778</v>
      </c>
      <c r="I42" s="585">
        <f t="shared" si="7"/>
        <v>416786</v>
      </c>
      <c r="J42" s="585">
        <f t="shared" si="7"/>
        <v>247106</v>
      </c>
      <c r="K42" s="585">
        <f t="shared" si="7"/>
        <v>164738</v>
      </c>
      <c r="L42" s="585">
        <f t="shared" si="7"/>
        <v>82370</v>
      </c>
      <c r="M42" s="585">
        <f t="shared" si="7"/>
        <v>0</v>
      </c>
    </row>
    <row r="43" spans="1:13" ht="12.75">
      <c r="A43" s="73">
        <v>38</v>
      </c>
      <c r="B43" s="84" t="s">
        <v>127</v>
      </c>
      <c r="C43" s="586">
        <v>454772</v>
      </c>
      <c r="D43" s="585">
        <f aca="true" t="shared" si="8" ref="D43:M43">C43-D31</f>
        <v>370772</v>
      </c>
      <c r="E43" s="585">
        <f t="shared" si="8"/>
        <v>286772</v>
      </c>
      <c r="F43" s="585">
        <f t="shared" si="8"/>
        <v>202772</v>
      </c>
      <c r="G43" s="585">
        <f t="shared" si="8"/>
        <v>118772</v>
      </c>
      <c r="H43" s="585">
        <f t="shared" si="8"/>
        <v>34772</v>
      </c>
      <c r="I43" s="585">
        <f t="shared" si="8"/>
        <v>0</v>
      </c>
      <c r="J43" s="585">
        <f t="shared" si="8"/>
        <v>0</v>
      </c>
      <c r="K43" s="585">
        <f t="shared" si="8"/>
        <v>0</v>
      </c>
      <c r="L43" s="585">
        <f t="shared" si="8"/>
        <v>0</v>
      </c>
      <c r="M43" s="585">
        <f t="shared" si="8"/>
        <v>0</v>
      </c>
    </row>
    <row r="44" spans="1:13" ht="15.75">
      <c r="A44" s="73">
        <v>39</v>
      </c>
      <c r="B44" s="84" t="s">
        <v>128</v>
      </c>
      <c r="C44" s="586">
        <v>0</v>
      </c>
      <c r="D44" s="586">
        <v>0</v>
      </c>
      <c r="E44" s="586">
        <v>0</v>
      </c>
      <c r="F44" s="586">
        <v>0</v>
      </c>
      <c r="G44" s="586">
        <v>0</v>
      </c>
      <c r="H44" s="586">
        <v>0</v>
      </c>
      <c r="I44" s="586">
        <v>0</v>
      </c>
      <c r="J44" s="586">
        <v>0</v>
      </c>
      <c r="K44" s="586">
        <v>0</v>
      </c>
      <c r="L44" s="586">
        <v>0</v>
      </c>
      <c r="M44" s="586">
        <v>0</v>
      </c>
    </row>
    <row r="45" spans="1:13" ht="12.75">
      <c r="A45" s="73">
        <v>40</v>
      </c>
      <c r="B45" s="84" t="s">
        <v>129</v>
      </c>
      <c r="C45" s="586">
        <f>SUM(C46:C47)</f>
        <v>0</v>
      </c>
      <c r="D45" s="586">
        <f>SUM(D46:D47)</f>
        <v>0</v>
      </c>
      <c r="E45" s="586">
        <f aca="true" t="shared" si="9" ref="E45:K45">SUM(E46:E47)</f>
        <v>0</v>
      </c>
      <c r="F45" s="586">
        <f t="shared" si="9"/>
        <v>0</v>
      </c>
      <c r="G45" s="586">
        <f t="shared" si="9"/>
        <v>0</v>
      </c>
      <c r="H45" s="586">
        <f t="shared" si="9"/>
        <v>0</v>
      </c>
      <c r="I45" s="586">
        <f t="shared" si="9"/>
        <v>0</v>
      </c>
      <c r="J45" s="586">
        <f t="shared" si="9"/>
        <v>0</v>
      </c>
      <c r="K45" s="586">
        <f t="shared" si="9"/>
        <v>0</v>
      </c>
      <c r="L45" s="586">
        <f>SUM(L46:L47)</f>
        <v>0</v>
      </c>
      <c r="M45" s="586">
        <f>SUM(M46:M47)</f>
        <v>0</v>
      </c>
    </row>
    <row r="46" spans="1:13" ht="25.5">
      <c r="A46" s="73">
        <v>41</v>
      </c>
      <c r="B46" s="80" t="s">
        <v>130</v>
      </c>
      <c r="C46" s="586">
        <v>0</v>
      </c>
      <c r="D46" s="586">
        <v>0</v>
      </c>
      <c r="E46" s="586">
        <v>0</v>
      </c>
      <c r="F46" s="586">
        <v>0</v>
      </c>
      <c r="G46" s="586">
        <v>0</v>
      </c>
      <c r="H46" s="586">
        <v>0</v>
      </c>
      <c r="I46" s="586">
        <v>0</v>
      </c>
      <c r="J46" s="586">
        <v>0</v>
      </c>
      <c r="K46" s="586">
        <v>0</v>
      </c>
      <c r="L46" s="586">
        <v>0</v>
      </c>
      <c r="M46" s="586">
        <v>0</v>
      </c>
    </row>
    <row r="47" spans="1:13" ht="25.5">
      <c r="A47" s="73">
        <v>42</v>
      </c>
      <c r="B47" s="80" t="s">
        <v>131</v>
      </c>
      <c r="C47" s="586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0</v>
      </c>
      <c r="L47" s="585">
        <v>0</v>
      </c>
      <c r="M47" s="585">
        <v>0</v>
      </c>
    </row>
    <row r="48" spans="1:13" ht="38.25">
      <c r="A48" s="716">
        <v>43</v>
      </c>
      <c r="B48" s="85" t="s">
        <v>495</v>
      </c>
      <c r="C48" s="586">
        <f>SUM(C49:C51)</f>
        <v>0</v>
      </c>
      <c r="D48" s="586">
        <f aca="true" t="shared" si="10" ref="D48:K48">SUM(D49:D51)</f>
        <v>0</v>
      </c>
      <c r="E48" s="586">
        <f t="shared" si="10"/>
        <v>1469349</v>
      </c>
      <c r="F48" s="586">
        <f t="shared" si="10"/>
        <v>2265833</v>
      </c>
      <c r="G48" s="586">
        <f t="shared" si="10"/>
        <v>1900604</v>
      </c>
      <c r="H48" s="586">
        <f t="shared" si="10"/>
        <v>1535375</v>
      </c>
      <c r="I48" s="586">
        <f t="shared" si="10"/>
        <v>1170146</v>
      </c>
      <c r="J48" s="586">
        <f t="shared" si="10"/>
        <v>804917</v>
      </c>
      <c r="K48" s="586">
        <f t="shared" si="10"/>
        <v>439688</v>
      </c>
      <c r="L48" s="586">
        <f>SUM(L49:L51)</f>
        <v>183667</v>
      </c>
      <c r="M48" s="586">
        <f>SUM(M49:M51)</f>
        <v>0</v>
      </c>
    </row>
    <row r="49" spans="1:13" ht="12.75">
      <c r="A49" s="717"/>
      <c r="B49" s="86" t="s">
        <v>132</v>
      </c>
      <c r="C49" s="586">
        <v>0</v>
      </c>
      <c r="D49" s="586">
        <v>0</v>
      </c>
      <c r="E49" s="586">
        <v>1469349</v>
      </c>
      <c r="F49" s="586">
        <f aca="true" t="shared" si="11" ref="F49:M49">E49-F30+F16</f>
        <v>2265833</v>
      </c>
      <c r="G49" s="586">
        <f t="shared" si="11"/>
        <v>1900604</v>
      </c>
      <c r="H49" s="586">
        <f t="shared" si="11"/>
        <v>1535375</v>
      </c>
      <c r="I49" s="586">
        <f t="shared" si="11"/>
        <v>1170146</v>
      </c>
      <c r="J49" s="586">
        <f t="shared" si="11"/>
        <v>804917</v>
      </c>
      <c r="K49" s="586">
        <f t="shared" si="11"/>
        <v>439688</v>
      </c>
      <c r="L49" s="586">
        <f t="shared" si="11"/>
        <v>183667</v>
      </c>
      <c r="M49" s="586">
        <f t="shared" si="11"/>
        <v>0</v>
      </c>
    </row>
    <row r="50" spans="1:13" ht="12.75">
      <c r="A50" s="717"/>
      <c r="B50" s="86" t="s">
        <v>133</v>
      </c>
      <c r="C50" s="586">
        <v>0</v>
      </c>
      <c r="D50" s="586">
        <v>0</v>
      </c>
      <c r="E50" s="586">
        <v>0</v>
      </c>
      <c r="F50" s="586">
        <v>0</v>
      </c>
      <c r="G50" s="586">
        <v>0</v>
      </c>
      <c r="H50" s="586">
        <v>0</v>
      </c>
      <c r="I50" s="586">
        <v>0</v>
      </c>
      <c r="J50" s="586">
        <v>0</v>
      </c>
      <c r="K50" s="586">
        <v>0</v>
      </c>
      <c r="L50" s="586">
        <v>0</v>
      </c>
      <c r="M50" s="586">
        <v>0</v>
      </c>
    </row>
    <row r="51" spans="1:13" ht="13.5" thickBot="1">
      <c r="A51" s="717"/>
      <c r="B51" s="86" t="s">
        <v>134</v>
      </c>
      <c r="C51" s="587">
        <v>0</v>
      </c>
      <c r="D51" s="587">
        <v>0</v>
      </c>
      <c r="E51" s="587">
        <v>0</v>
      </c>
      <c r="F51" s="587">
        <v>0</v>
      </c>
      <c r="G51" s="587">
        <v>0</v>
      </c>
      <c r="H51" s="587">
        <v>0</v>
      </c>
      <c r="I51" s="587">
        <v>0</v>
      </c>
      <c r="J51" s="587">
        <v>0</v>
      </c>
      <c r="K51" s="587">
        <v>0</v>
      </c>
      <c r="L51" s="587">
        <v>0</v>
      </c>
      <c r="M51" s="587">
        <v>0</v>
      </c>
    </row>
    <row r="52" spans="1:13" ht="26.25" thickBot="1">
      <c r="A52" s="71">
        <v>44</v>
      </c>
      <c r="B52" s="81" t="s">
        <v>496</v>
      </c>
      <c r="C52" s="87">
        <f aca="true" t="shared" si="12" ref="C52:M52">C40/C6</f>
        <v>0.14446328591793067</v>
      </c>
      <c r="D52" s="87">
        <f t="shared" si="12"/>
        <v>0.11080923389142568</v>
      </c>
      <c r="E52" s="87">
        <f t="shared" si="12"/>
        <v>0.19470111223138567</v>
      </c>
      <c r="F52" s="87">
        <f t="shared" si="12"/>
        <v>0.204934932956253</v>
      </c>
      <c r="G52" s="87">
        <f t="shared" si="12"/>
        <v>0.23447511765895732</v>
      </c>
      <c r="H52" s="87">
        <f t="shared" si="12"/>
        <v>0.17513196017690794</v>
      </c>
      <c r="I52" s="87">
        <f t="shared" si="12"/>
        <v>0.12380721228588412</v>
      </c>
      <c r="J52" s="87">
        <f t="shared" si="12"/>
        <v>0.080412765293264</v>
      </c>
      <c r="K52" s="87">
        <f t="shared" si="12"/>
        <v>0.0448892310806974</v>
      </c>
      <c r="L52" s="87">
        <f t="shared" si="12"/>
        <v>0.01940360448408907</v>
      </c>
      <c r="M52" s="87">
        <f t="shared" si="12"/>
        <v>0</v>
      </c>
    </row>
    <row r="53" spans="1:13" ht="26.25" thickBot="1">
      <c r="A53" s="71">
        <v>45</v>
      </c>
      <c r="B53" s="81" t="s">
        <v>497</v>
      </c>
      <c r="C53" s="87">
        <f aca="true" t="shared" si="13" ref="C53:M53">(C40-C48)/C6</f>
        <v>0.14446328591793067</v>
      </c>
      <c r="D53" s="87">
        <f t="shared" si="13"/>
        <v>0.11080923389142568</v>
      </c>
      <c r="E53" s="87">
        <f t="shared" si="13"/>
        <v>0.10472984598789785</v>
      </c>
      <c r="F53" s="87">
        <f t="shared" si="13"/>
        <v>0.07754928377677602</v>
      </c>
      <c r="G53" s="87">
        <f t="shared" si="13"/>
        <v>0.08341671359248572</v>
      </c>
      <c r="H53" s="87">
        <f t="shared" si="13"/>
        <v>0.05530031101010422</v>
      </c>
      <c r="I53" s="87">
        <f t="shared" si="13"/>
        <v>0.03251627214006933</v>
      </c>
      <c r="J53" s="87">
        <f t="shared" si="13"/>
        <v>0.018887872965284307</v>
      </c>
      <c r="K53" s="87">
        <f t="shared" si="13"/>
        <v>0.012234685717973629</v>
      </c>
      <c r="L53" s="87">
        <f t="shared" si="13"/>
        <v>0.006007716600902944</v>
      </c>
      <c r="M53" s="87">
        <f t="shared" si="13"/>
        <v>0</v>
      </c>
    </row>
    <row r="54" spans="1:13" ht="26.25" thickBot="1">
      <c r="A54" s="71">
        <v>46</v>
      </c>
      <c r="B54" s="81" t="s">
        <v>135</v>
      </c>
      <c r="C54" s="584">
        <f>SUM(C57:C62)</f>
        <v>338166</v>
      </c>
      <c r="D54" s="584">
        <f aca="true" t="shared" si="14" ref="D54:K54">SUM(D57:D62)</f>
        <v>334500</v>
      </c>
      <c r="E54" s="584">
        <f t="shared" si="14"/>
        <v>332000</v>
      </c>
      <c r="F54" s="584">
        <f t="shared" si="14"/>
        <v>805429</v>
      </c>
      <c r="G54" s="584">
        <f t="shared" si="14"/>
        <v>886611</v>
      </c>
      <c r="H54" s="584">
        <f t="shared" si="14"/>
        <v>857756</v>
      </c>
      <c r="I54" s="584">
        <f t="shared" si="14"/>
        <v>768829</v>
      </c>
      <c r="J54" s="584">
        <f t="shared" si="14"/>
        <v>609605</v>
      </c>
      <c r="K54" s="584">
        <f t="shared" si="14"/>
        <v>495207</v>
      </c>
      <c r="L54" s="584">
        <f>SUM(L57:L62)</f>
        <v>362432</v>
      </c>
      <c r="M54" s="584">
        <f>SUM(M57:M62)</f>
        <v>274137</v>
      </c>
    </row>
    <row r="55" spans="1:13" ht="12.75" hidden="1">
      <c r="A55" s="282"/>
      <c r="B55" s="283" t="s">
        <v>466</v>
      </c>
      <c r="C55" s="588">
        <v>67937</v>
      </c>
      <c r="D55" s="588">
        <v>70000</v>
      </c>
      <c r="E55" s="588">
        <v>66400</v>
      </c>
      <c r="F55" s="589">
        <v>195088</v>
      </c>
      <c r="G55" s="589">
        <v>188340</v>
      </c>
      <c r="H55" s="589">
        <v>150000</v>
      </c>
      <c r="I55" s="589">
        <v>111662</v>
      </c>
      <c r="J55" s="589">
        <v>74696</v>
      </c>
      <c r="K55" s="589">
        <v>47610</v>
      </c>
      <c r="L55" s="589">
        <v>24043</v>
      </c>
      <c r="M55" s="589">
        <v>8100</v>
      </c>
    </row>
    <row r="56" spans="1:13" ht="12.75" hidden="1">
      <c r="A56" s="282"/>
      <c r="B56" s="284" t="s">
        <v>467</v>
      </c>
      <c r="C56" s="590">
        <v>10057</v>
      </c>
      <c r="D56" s="590">
        <v>8500</v>
      </c>
      <c r="E56" s="590">
        <v>6600</v>
      </c>
      <c r="F56" s="591">
        <v>4900</v>
      </c>
      <c r="G56" s="591">
        <v>3200</v>
      </c>
      <c r="H56" s="591">
        <v>1535</v>
      </c>
      <c r="I56" s="591">
        <v>174</v>
      </c>
      <c r="J56" s="591"/>
      <c r="K56" s="591"/>
      <c r="L56" s="591"/>
      <c r="M56" s="591"/>
    </row>
    <row r="57" spans="1:13" ht="12.75">
      <c r="A57" s="73">
        <v>47</v>
      </c>
      <c r="B57" s="88" t="s">
        <v>498</v>
      </c>
      <c r="C57" s="586">
        <f>SUM(C55,C29)</f>
        <v>244109</v>
      </c>
      <c r="D57" s="586">
        <f>SUM(D55,D29)</f>
        <v>242000</v>
      </c>
      <c r="E57" s="586">
        <f>SUM(E55,E29)</f>
        <v>241400</v>
      </c>
      <c r="F57" s="586">
        <f aca="true" t="shared" si="15" ref="F57:M57">SUM(F55,F29)-F64</f>
        <v>335167</v>
      </c>
      <c r="G57" s="586">
        <f t="shared" si="15"/>
        <v>316210</v>
      </c>
      <c r="H57" s="586">
        <f t="shared" si="15"/>
        <v>309553</v>
      </c>
      <c r="I57" s="586">
        <f t="shared" si="15"/>
        <v>291747</v>
      </c>
      <c r="J57" s="586">
        <f t="shared" si="15"/>
        <v>188002</v>
      </c>
      <c r="K57" s="586">
        <f t="shared" si="15"/>
        <v>94137</v>
      </c>
      <c r="L57" s="586">
        <f t="shared" si="15"/>
        <v>89506</v>
      </c>
      <c r="M57" s="586">
        <f t="shared" si="15"/>
        <v>84877</v>
      </c>
    </row>
    <row r="58" spans="1:13" ht="12.75">
      <c r="A58" s="73">
        <v>48</v>
      </c>
      <c r="B58" s="88" t="s">
        <v>499</v>
      </c>
      <c r="C58" s="586">
        <f aca="true" t="shared" si="16" ref="C58:J58">SUM(C56,C31)</f>
        <v>94057</v>
      </c>
      <c r="D58" s="586">
        <f t="shared" si="16"/>
        <v>92500</v>
      </c>
      <c r="E58" s="586">
        <f t="shared" si="16"/>
        <v>90600</v>
      </c>
      <c r="F58" s="586">
        <f t="shared" si="16"/>
        <v>88900</v>
      </c>
      <c r="G58" s="586">
        <f t="shared" si="16"/>
        <v>87200</v>
      </c>
      <c r="H58" s="586">
        <f t="shared" si="16"/>
        <v>85535</v>
      </c>
      <c r="I58" s="586">
        <f t="shared" si="16"/>
        <v>34946</v>
      </c>
      <c r="J58" s="586">
        <f t="shared" si="16"/>
        <v>0</v>
      </c>
      <c r="K58" s="592">
        <v>0</v>
      </c>
      <c r="L58" s="592">
        <v>0</v>
      </c>
      <c r="M58" s="592">
        <v>0</v>
      </c>
    </row>
    <row r="59" spans="1:13" ht="25.5">
      <c r="A59" s="73">
        <v>49</v>
      </c>
      <c r="B59" s="89" t="s">
        <v>136</v>
      </c>
      <c r="C59" s="586">
        <v>0</v>
      </c>
      <c r="D59" s="586">
        <v>0</v>
      </c>
      <c r="E59" s="586">
        <v>0</v>
      </c>
      <c r="F59" s="586">
        <v>0</v>
      </c>
      <c r="G59" s="586">
        <v>0</v>
      </c>
      <c r="H59" s="586">
        <v>0</v>
      </c>
      <c r="I59" s="586">
        <v>0</v>
      </c>
      <c r="J59" s="586">
        <v>0</v>
      </c>
      <c r="K59" s="586">
        <v>0</v>
      </c>
      <c r="L59" s="586">
        <v>0</v>
      </c>
      <c r="M59" s="586">
        <v>0</v>
      </c>
    </row>
    <row r="60" spans="1:13" ht="38.25">
      <c r="A60" s="73">
        <v>50</v>
      </c>
      <c r="B60" s="90" t="s">
        <v>500</v>
      </c>
      <c r="C60" s="587">
        <v>0</v>
      </c>
      <c r="D60" s="587">
        <v>0</v>
      </c>
      <c r="E60" s="587">
        <v>0</v>
      </c>
      <c r="F60" s="587">
        <v>0</v>
      </c>
      <c r="G60" s="587">
        <v>0</v>
      </c>
      <c r="H60" s="587">
        <v>0</v>
      </c>
      <c r="I60" s="587">
        <v>0</v>
      </c>
      <c r="J60" s="587">
        <v>0</v>
      </c>
      <c r="K60" s="587">
        <v>0</v>
      </c>
      <c r="L60" s="587">
        <v>0</v>
      </c>
      <c r="M60" s="587">
        <v>0</v>
      </c>
    </row>
    <row r="61" spans="1:13" ht="38.25">
      <c r="A61" s="73">
        <v>51</v>
      </c>
      <c r="B61" s="90" t="s">
        <v>501</v>
      </c>
      <c r="C61" s="587">
        <v>0</v>
      </c>
      <c r="D61" s="587">
        <v>0</v>
      </c>
      <c r="E61" s="587">
        <v>0</v>
      </c>
      <c r="F61" s="587">
        <v>0</v>
      </c>
      <c r="G61" s="587">
        <v>0</v>
      </c>
      <c r="H61" s="587">
        <v>0</v>
      </c>
      <c r="I61" s="587">
        <v>0</v>
      </c>
      <c r="J61" s="587">
        <v>0</v>
      </c>
      <c r="K61" s="587">
        <v>0</v>
      </c>
      <c r="L61" s="587">
        <v>0</v>
      </c>
      <c r="M61" s="587">
        <v>0</v>
      </c>
    </row>
    <row r="62" spans="1:13" ht="38.25">
      <c r="A62" s="718">
        <v>52</v>
      </c>
      <c r="B62" s="85" t="s">
        <v>502</v>
      </c>
      <c r="C62" s="586">
        <f>SUM(C64:C66)</f>
        <v>0</v>
      </c>
      <c r="D62" s="586">
        <f aca="true" t="shared" si="17" ref="D62:M62">SUM(D64:D66)</f>
        <v>0</v>
      </c>
      <c r="E62" s="586">
        <f t="shared" si="17"/>
        <v>0</v>
      </c>
      <c r="F62" s="586">
        <f t="shared" si="17"/>
        <v>381362</v>
      </c>
      <c r="G62" s="586">
        <f t="shared" si="17"/>
        <v>483201</v>
      </c>
      <c r="H62" s="586">
        <f t="shared" si="17"/>
        <v>462668</v>
      </c>
      <c r="I62" s="586">
        <f t="shared" si="17"/>
        <v>442136</v>
      </c>
      <c r="J62" s="586">
        <f t="shared" si="17"/>
        <v>421603</v>
      </c>
      <c r="K62" s="586">
        <f t="shared" si="17"/>
        <v>401070</v>
      </c>
      <c r="L62" s="586">
        <f t="shared" si="17"/>
        <v>272926</v>
      </c>
      <c r="M62" s="586">
        <f t="shared" si="17"/>
        <v>189260</v>
      </c>
    </row>
    <row r="63" spans="1:13" ht="12.75" hidden="1">
      <c r="A63" s="718"/>
      <c r="B63" s="91" t="s">
        <v>466</v>
      </c>
      <c r="C63" s="586"/>
      <c r="D63" s="586"/>
      <c r="E63" s="586"/>
      <c r="F63" s="586">
        <v>106913</v>
      </c>
      <c r="G63" s="586">
        <v>117972</v>
      </c>
      <c r="H63" s="586">
        <v>97439</v>
      </c>
      <c r="I63" s="586">
        <v>76907</v>
      </c>
      <c r="J63" s="586">
        <v>56374</v>
      </c>
      <c r="K63" s="586">
        <v>35841</v>
      </c>
      <c r="L63" s="586">
        <v>16905</v>
      </c>
      <c r="M63" s="586">
        <v>5593</v>
      </c>
    </row>
    <row r="64" spans="1:13" ht="12.75">
      <c r="A64" s="718"/>
      <c r="B64" s="91" t="s">
        <v>137</v>
      </c>
      <c r="C64" s="586">
        <v>0</v>
      </c>
      <c r="D64" s="586">
        <v>0</v>
      </c>
      <c r="E64" s="586">
        <v>0</v>
      </c>
      <c r="F64" s="586">
        <f aca="true" t="shared" si="18" ref="F64:M64">F30+F63</f>
        <v>381362</v>
      </c>
      <c r="G64" s="586">
        <f t="shared" si="18"/>
        <v>483201</v>
      </c>
      <c r="H64" s="586">
        <f t="shared" si="18"/>
        <v>462668</v>
      </c>
      <c r="I64" s="586">
        <f t="shared" si="18"/>
        <v>442136</v>
      </c>
      <c r="J64" s="586">
        <f t="shared" si="18"/>
        <v>421603</v>
      </c>
      <c r="K64" s="586">
        <f t="shared" si="18"/>
        <v>401070</v>
      </c>
      <c r="L64" s="586">
        <f t="shared" si="18"/>
        <v>272926</v>
      </c>
      <c r="M64" s="586">
        <f t="shared" si="18"/>
        <v>189260</v>
      </c>
    </row>
    <row r="65" spans="1:13" ht="12.75">
      <c r="A65" s="718"/>
      <c r="B65" s="91" t="s">
        <v>138</v>
      </c>
      <c r="C65" s="586">
        <v>0</v>
      </c>
      <c r="D65" s="586">
        <v>0</v>
      </c>
      <c r="E65" s="586">
        <v>0</v>
      </c>
      <c r="F65" s="586">
        <v>0</v>
      </c>
      <c r="G65" s="586">
        <v>0</v>
      </c>
      <c r="H65" s="586">
        <v>0</v>
      </c>
      <c r="I65" s="586">
        <v>0</v>
      </c>
      <c r="J65" s="586">
        <v>0</v>
      </c>
      <c r="K65" s="586">
        <v>0</v>
      </c>
      <c r="L65" s="586">
        <v>0</v>
      </c>
      <c r="M65" s="586">
        <v>0</v>
      </c>
    </row>
    <row r="66" spans="1:13" ht="12.75">
      <c r="A66" s="716"/>
      <c r="B66" s="92" t="s">
        <v>139</v>
      </c>
      <c r="C66" s="587">
        <v>0</v>
      </c>
      <c r="D66" s="587">
        <v>0</v>
      </c>
      <c r="E66" s="587">
        <v>0</v>
      </c>
      <c r="F66" s="587">
        <v>0</v>
      </c>
      <c r="G66" s="587">
        <v>0</v>
      </c>
      <c r="H66" s="587">
        <v>0</v>
      </c>
      <c r="I66" s="587">
        <v>0</v>
      </c>
      <c r="J66" s="587">
        <v>0</v>
      </c>
      <c r="K66" s="587">
        <v>0</v>
      </c>
      <c r="L66" s="587">
        <v>0</v>
      </c>
      <c r="M66" s="587">
        <v>0</v>
      </c>
    </row>
    <row r="67" spans="1:13" ht="26.25" thickBot="1">
      <c r="A67" s="282"/>
      <c r="B67" s="572" t="s">
        <v>503</v>
      </c>
      <c r="C67" s="593">
        <v>0</v>
      </c>
      <c r="D67" s="593">
        <v>0</v>
      </c>
      <c r="E67" s="593">
        <v>0</v>
      </c>
      <c r="F67" s="593">
        <v>0</v>
      </c>
      <c r="G67" s="593">
        <v>0</v>
      </c>
      <c r="H67" s="593">
        <v>0</v>
      </c>
      <c r="I67" s="593">
        <v>0</v>
      </c>
      <c r="J67" s="593">
        <v>0</v>
      </c>
      <c r="K67" s="593">
        <v>0</v>
      </c>
      <c r="L67" s="593">
        <v>0</v>
      </c>
      <c r="M67" s="593">
        <v>0</v>
      </c>
    </row>
    <row r="68" spans="1:13" ht="26.25" thickBot="1">
      <c r="A68" s="71">
        <v>53</v>
      </c>
      <c r="B68" s="81" t="s">
        <v>504</v>
      </c>
      <c r="C68" s="93">
        <f aca="true" t="shared" si="19" ref="C68:M68">C54/C6</f>
        <v>0.031187203734429847</v>
      </c>
      <c r="D68" s="93">
        <f t="shared" si="19"/>
        <v>0.02828513444951801</v>
      </c>
      <c r="E68" s="93">
        <f t="shared" si="19"/>
        <v>0.020329043945882124</v>
      </c>
      <c r="F68" s="93">
        <f t="shared" si="19"/>
        <v>0.04528140248331496</v>
      </c>
      <c r="G68" s="93">
        <f t="shared" si="19"/>
        <v>0.07046709503283086</v>
      </c>
      <c r="H68" s="93">
        <f t="shared" si="19"/>
        <v>0.06694541467896825</v>
      </c>
      <c r="I68" s="93">
        <f t="shared" si="19"/>
        <v>0.05998150847959711</v>
      </c>
      <c r="J68" s="93">
        <f t="shared" si="19"/>
        <v>0.04659596205273097</v>
      </c>
      <c r="K68" s="93">
        <f t="shared" si="19"/>
        <v>0.03677780481941365</v>
      </c>
      <c r="L68" s="93">
        <f t="shared" si="19"/>
        <v>0.026434244786918245</v>
      </c>
      <c r="M68" s="93">
        <f t="shared" si="19"/>
        <v>0.01960710406612617</v>
      </c>
    </row>
    <row r="69" spans="1:13" ht="26.25" thickBot="1">
      <c r="A69" s="71">
        <v>54</v>
      </c>
      <c r="B69" s="81" t="s">
        <v>505</v>
      </c>
      <c r="C69" s="93">
        <f aca="true" t="shared" si="20" ref="C69:M69">(C54-C62)/C6</f>
        <v>0.031187203734429847</v>
      </c>
      <c r="D69" s="93">
        <f t="shared" si="20"/>
        <v>0.02828513444951801</v>
      </c>
      <c r="E69" s="93">
        <f t="shared" si="20"/>
        <v>0.020329043945882124</v>
      </c>
      <c r="F69" s="93">
        <f t="shared" si="20"/>
        <v>0.0238411436723683</v>
      </c>
      <c r="G69" s="93">
        <f t="shared" si="20"/>
        <v>0.032062686800856624</v>
      </c>
      <c r="H69" s="93">
        <f t="shared" si="20"/>
        <v>0.030835494003754224</v>
      </c>
      <c r="I69" s="93">
        <f t="shared" si="20"/>
        <v>0.02548751276255841</v>
      </c>
      <c r="J69" s="93">
        <f t="shared" si="20"/>
        <v>0.01437018078565223</v>
      </c>
      <c r="K69" s="93">
        <f t="shared" si="20"/>
        <v>0.006991323249237477</v>
      </c>
      <c r="L69" s="93">
        <f t="shared" si="20"/>
        <v>0.006528186015301918</v>
      </c>
      <c r="M69" s="93">
        <f t="shared" si="20"/>
        <v>0.006070658728375196</v>
      </c>
    </row>
    <row r="70" spans="1:13" ht="15.75">
      <c r="A70" s="64"/>
      <c r="B70" s="714" t="s">
        <v>140</v>
      </c>
      <c r="C70" s="714"/>
      <c r="D70" s="94"/>
      <c r="E70" s="94"/>
      <c r="F70" s="94"/>
      <c r="G70" s="94"/>
      <c r="H70" s="66"/>
      <c r="I70" s="66"/>
      <c r="J70" s="66"/>
      <c r="K70" s="66"/>
      <c r="L70" s="66"/>
      <c r="M70" s="66"/>
    </row>
    <row r="71" spans="1:13" ht="15.75">
      <c r="A71" s="64"/>
      <c r="B71" s="714" t="s">
        <v>141</v>
      </c>
      <c r="C71" s="714"/>
      <c r="D71" s="94"/>
      <c r="E71" s="94"/>
      <c r="F71" s="94"/>
      <c r="G71" s="94"/>
      <c r="H71" s="66"/>
      <c r="I71" s="66"/>
      <c r="J71" s="66"/>
      <c r="K71" s="66"/>
      <c r="L71" s="66"/>
      <c r="M71" s="66"/>
    </row>
    <row r="72" spans="1:13" ht="15.75">
      <c r="A72" s="64"/>
      <c r="B72" s="714"/>
      <c r="C72" s="714"/>
      <c r="D72" s="94"/>
      <c r="E72" s="94"/>
      <c r="F72" s="94"/>
      <c r="G72" s="94"/>
      <c r="H72" s="66"/>
      <c r="I72" s="66"/>
      <c r="J72" s="66"/>
      <c r="K72" s="66"/>
      <c r="L72" s="66"/>
      <c r="M72" s="66"/>
    </row>
    <row r="73" spans="1:13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1:11" ht="12.75">
      <c r="A74" s="66"/>
      <c r="B74" s="715"/>
      <c r="C74" s="709"/>
      <c r="D74" s="709"/>
      <c r="E74" s="709"/>
      <c r="F74" s="709"/>
      <c r="G74" s="709"/>
      <c r="H74" s="709"/>
      <c r="I74" s="709"/>
      <c r="J74" s="709"/>
      <c r="K74" s="709"/>
    </row>
    <row r="75" spans="1:11" ht="12.75">
      <c r="A75" s="66"/>
      <c r="B75" s="715"/>
      <c r="C75" s="709"/>
      <c r="D75" s="709"/>
      <c r="E75" s="709"/>
      <c r="F75" s="709"/>
      <c r="G75" s="709"/>
      <c r="H75" s="709"/>
      <c r="I75" s="709"/>
      <c r="J75" s="709"/>
      <c r="K75" s="709"/>
    </row>
  </sheetData>
  <mergeCells count="12">
    <mergeCell ref="B1:K1"/>
    <mergeCell ref="F2:G2"/>
    <mergeCell ref="A3:A4"/>
    <mergeCell ref="B3:B4"/>
    <mergeCell ref="D3:M3"/>
    <mergeCell ref="B72:C72"/>
    <mergeCell ref="B74:K74"/>
    <mergeCell ref="B75:K75"/>
    <mergeCell ref="A48:A51"/>
    <mergeCell ref="A62:A66"/>
    <mergeCell ref="B70:C70"/>
    <mergeCell ref="B71:C71"/>
  </mergeCells>
  <printOptions/>
  <pageMargins left="0.75" right="0.75" top="1" bottom="0.55" header="0.5" footer="0.5"/>
  <pageSetup fitToHeight="3" horizontalDpi="300" verticalDpi="300" orientation="landscape" paperSize="9" scale="65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1"/>
  <sheetViews>
    <sheetView tabSelected="1" view="pageBreakPreview" zoomScale="90" zoomScaleNormal="85" zoomScaleSheetLayoutView="90" workbookViewId="0" topLeftCell="A1">
      <pane ySplit="7" topLeftCell="BM8" activePane="bottomLeft" state="frozen"/>
      <selection pane="topLeft" activeCell="A1" sqref="A1"/>
      <selection pane="bottomLeft" activeCell="O461" sqref="O461"/>
    </sheetView>
  </sheetViews>
  <sheetFormatPr defaultColWidth="9.00390625" defaultRowHeight="12.75"/>
  <cols>
    <col min="1" max="1" width="4.375" style="1" customWidth="1"/>
    <col min="2" max="2" width="5.75390625" style="1" customWidth="1"/>
    <col min="3" max="3" width="4.875" style="1" customWidth="1"/>
    <col min="4" max="4" width="47.00390625" style="1" customWidth="1"/>
    <col min="5" max="8" width="11.625" style="1" customWidth="1"/>
    <col min="9" max="11" width="10.75390625" style="1" customWidth="1"/>
    <col min="12" max="15" width="11.75390625" style="1" customWidth="1"/>
    <col min="16" max="16" width="9.875" style="0" bestFit="1" customWidth="1"/>
  </cols>
  <sheetData>
    <row r="1" spans="1:16" ht="18">
      <c r="A1" s="624" t="s">
        <v>337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7"/>
      <c r="N1" s="7"/>
      <c r="O1" s="7"/>
      <c r="P1" s="42"/>
    </row>
    <row r="2" spans="1:16" ht="18">
      <c r="A2" s="3"/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14"/>
      <c r="N2" s="14"/>
      <c r="O2" s="14"/>
      <c r="P2" s="42"/>
    </row>
    <row r="3" spans="1:16" ht="12.75">
      <c r="A3" s="41"/>
      <c r="B3" s="41"/>
      <c r="C3" s="41"/>
      <c r="D3" s="41"/>
      <c r="E3" s="41"/>
      <c r="F3" s="41"/>
      <c r="G3" s="14"/>
      <c r="H3" s="14"/>
      <c r="I3" s="14"/>
      <c r="J3" s="14"/>
      <c r="K3" s="14"/>
      <c r="L3" s="43" t="s">
        <v>56</v>
      </c>
      <c r="M3" s="43"/>
      <c r="N3" s="43"/>
      <c r="O3" s="43"/>
      <c r="P3" s="181"/>
    </row>
    <row r="4" spans="1:15" s="44" customFormat="1" ht="18.75" customHeight="1">
      <c r="A4" s="626" t="s">
        <v>2</v>
      </c>
      <c r="B4" s="626" t="s">
        <v>3</v>
      </c>
      <c r="C4" s="625" t="s">
        <v>83</v>
      </c>
      <c r="D4" s="625" t="s">
        <v>17</v>
      </c>
      <c r="E4" s="625" t="s">
        <v>336</v>
      </c>
      <c r="F4" s="625" t="s">
        <v>68</v>
      </c>
      <c r="G4" s="625"/>
      <c r="H4" s="625"/>
      <c r="I4" s="625"/>
      <c r="J4" s="625"/>
      <c r="K4" s="625"/>
      <c r="L4" s="625"/>
      <c r="M4" s="130"/>
      <c r="N4" s="130"/>
      <c r="O4" s="132" t="s">
        <v>386</v>
      </c>
    </row>
    <row r="5" spans="1:15" s="44" customFormat="1" ht="20.25" customHeight="1">
      <c r="A5" s="626"/>
      <c r="B5" s="626"/>
      <c r="C5" s="625"/>
      <c r="D5" s="625"/>
      <c r="E5" s="625"/>
      <c r="F5" s="625" t="s">
        <v>36</v>
      </c>
      <c r="G5" s="625" t="s">
        <v>6</v>
      </c>
      <c r="H5" s="625"/>
      <c r="I5" s="625"/>
      <c r="J5" s="625"/>
      <c r="K5" s="625"/>
      <c r="L5" s="625" t="s">
        <v>39</v>
      </c>
      <c r="M5" s="130"/>
      <c r="N5" s="130"/>
      <c r="O5" s="130"/>
    </row>
    <row r="6" spans="1:15" s="44" customFormat="1" ht="51">
      <c r="A6" s="626"/>
      <c r="B6" s="626"/>
      <c r="C6" s="625"/>
      <c r="D6" s="625"/>
      <c r="E6" s="625"/>
      <c r="F6" s="625"/>
      <c r="G6" s="101" t="s">
        <v>71</v>
      </c>
      <c r="H6" s="101" t="s">
        <v>315</v>
      </c>
      <c r="I6" s="101" t="s">
        <v>69</v>
      </c>
      <c r="J6" s="101" t="s">
        <v>84</v>
      </c>
      <c r="K6" s="101" t="s">
        <v>70</v>
      </c>
      <c r="L6" s="625"/>
      <c r="M6" s="130" t="s">
        <v>383</v>
      </c>
      <c r="N6" s="130" t="s">
        <v>384</v>
      </c>
      <c r="O6" s="130" t="s">
        <v>385</v>
      </c>
    </row>
    <row r="7" spans="1:15" s="44" customFormat="1" ht="6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131"/>
      <c r="N7" s="131"/>
      <c r="O7" s="131"/>
    </row>
    <row r="8" spans="1:16" s="40" customFormat="1" ht="12.75">
      <c r="A8" s="286">
        <v>10</v>
      </c>
      <c r="B8" s="287"/>
      <c r="C8" s="288"/>
      <c r="D8" s="289" t="s">
        <v>233</v>
      </c>
      <c r="E8" s="290">
        <f>SUM(E9,E11,E21)</f>
        <v>2000527</v>
      </c>
      <c r="F8" s="291">
        <f aca="true" t="shared" si="0" ref="F8:L8">SUM(F9,F11,F21)</f>
        <v>23656</v>
      </c>
      <c r="G8" s="291">
        <f t="shared" si="0"/>
        <v>0</v>
      </c>
      <c r="H8" s="291">
        <f t="shared" si="0"/>
        <v>0</v>
      </c>
      <c r="I8" s="291">
        <f t="shared" si="0"/>
        <v>0</v>
      </c>
      <c r="J8" s="291">
        <f t="shared" si="0"/>
        <v>0</v>
      </c>
      <c r="K8" s="291">
        <f t="shared" si="0"/>
        <v>0</v>
      </c>
      <c r="L8" s="291">
        <f t="shared" si="0"/>
        <v>1976871</v>
      </c>
      <c r="M8" s="291">
        <f>SUM(M9,M11,M21)</f>
        <v>1426403</v>
      </c>
      <c r="N8" s="291">
        <f>SUM(N9,N11,N21)</f>
        <v>475468</v>
      </c>
      <c r="O8" s="291">
        <f>SUM(O9,O11,O21)</f>
        <v>75000</v>
      </c>
      <c r="P8" s="44"/>
    </row>
    <row r="9" spans="1:16" s="40" customFormat="1" ht="12.75">
      <c r="A9" s="292"/>
      <c r="B9" s="293">
        <v>1008</v>
      </c>
      <c r="C9" s="294"/>
      <c r="D9" s="295" t="s">
        <v>234</v>
      </c>
      <c r="E9" s="296">
        <f>SUM(E10)</f>
        <v>10000</v>
      </c>
      <c r="F9" s="297">
        <f aca="true" t="shared" si="1" ref="F9:O9">SUM(F10)</f>
        <v>10000</v>
      </c>
      <c r="G9" s="297">
        <f t="shared" si="1"/>
        <v>0</v>
      </c>
      <c r="H9" s="297">
        <f t="shared" si="1"/>
        <v>0</v>
      </c>
      <c r="I9" s="297">
        <f t="shared" si="1"/>
        <v>0</v>
      </c>
      <c r="J9" s="297">
        <f t="shared" si="1"/>
        <v>0</v>
      </c>
      <c r="K9" s="297">
        <f t="shared" si="1"/>
        <v>0</v>
      </c>
      <c r="L9" s="297">
        <f t="shared" si="1"/>
        <v>0</v>
      </c>
      <c r="M9" s="297">
        <f t="shared" si="1"/>
        <v>0</v>
      </c>
      <c r="N9" s="297">
        <f t="shared" si="1"/>
        <v>0</v>
      </c>
      <c r="O9" s="297">
        <f t="shared" si="1"/>
        <v>0</v>
      </c>
      <c r="P9" s="44"/>
    </row>
    <row r="10" spans="1:16" s="40" customFormat="1" ht="12.75">
      <c r="A10" s="292"/>
      <c r="B10" s="298"/>
      <c r="C10" s="299">
        <v>4270</v>
      </c>
      <c r="D10" s="145" t="s">
        <v>235</v>
      </c>
      <c r="E10" s="300">
        <v>10000</v>
      </c>
      <c r="F10" s="301">
        <v>10000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301">
        <v>0</v>
      </c>
      <c r="O10" s="301">
        <v>0</v>
      </c>
      <c r="P10" s="44"/>
    </row>
    <row r="11" spans="1:15" s="44" customFormat="1" ht="12.75">
      <c r="A11" s="292"/>
      <c r="B11" s="293">
        <v>1010</v>
      </c>
      <c r="C11" s="294"/>
      <c r="D11" s="295" t="s">
        <v>236</v>
      </c>
      <c r="E11" s="296">
        <f>SUM(E12,E13,E15,E18)</f>
        <v>1976871</v>
      </c>
      <c r="F11" s="296">
        <f aca="true" t="shared" si="2" ref="F11:O11">SUM(F12,F13,F15,F18)</f>
        <v>0</v>
      </c>
      <c r="G11" s="296">
        <f t="shared" si="2"/>
        <v>0</v>
      </c>
      <c r="H11" s="296">
        <f t="shared" si="2"/>
        <v>0</v>
      </c>
      <c r="I11" s="296">
        <f t="shared" si="2"/>
        <v>0</v>
      </c>
      <c r="J11" s="296">
        <f t="shared" si="2"/>
        <v>0</v>
      </c>
      <c r="K11" s="296">
        <f t="shared" si="2"/>
        <v>0</v>
      </c>
      <c r="L11" s="296">
        <f t="shared" si="2"/>
        <v>1976871</v>
      </c>
      <c r="M11" s="296">
        <f t="shared" si="2"/>
        <v>1426403</v>
      </c>
      <c r="N11" s="296">
        <f t="shared" si="2"/>
        <v>475468</v>
      </c>
      <c r="O11" s="296">
        <f t="shared" si="2"/>
        <v>75000</v>
      </c>
    </row>
    <row r="12" spans="1:16" s="134" customFormat="1" ht="33.75">
      <c r="A12" s="292"/>
      <c r="B12" s="302"/>
      <c r="C12" s="303">
        <v>6210</v>
      </c>
      <c r="D12" s="304" t="s">
        <v>399</v>
      </c>
      <c r="E12" s="305">
        <v>75000</v>
      </c>
      <c r="F12" s="305">
        <f aca="true" t="shared" si="3" ref="F12:O13">SUM(F13)</f>
        <v>0</v>
      </c>
      <c r="G12" s="305">
        <f t="shared" si="3"/>
        <v>0</v>
      </c>
      <c r="H12" s="305">
        <f t="shared" si="3"/>
        <v>0</v>
      </c>
      <c r="I12" s="305">
        <f t="shared" si="3"/>
        <v>0</v>
      </c>
      <c r="J12" s="305">
        <f t="shared" si="3"/>
        <v>0</v>
      </c>
      <c r="K12" s="305">
        <f t="shared" si="3"/>
        <v>0</v>
      </c>
      <c r="L12" s="305">
        <v>75000</v>
      </c>
      <c r="M12" s="305">
        <f t="shared" si="3"/>
        <v>0</v>
      </c>
      <c r="N12" s="305">
        <f t="shared" si="3"/>
        <v>0</v>
      </c>
      <c r="O12" s="305">
        <v>75000</v>
      </c>
      <c r="P12" s="44"/>
    </row>
    <row r="13" spans="1:16" s="134" customFormat="1" ht="12.75" hidden="1">
      <c r="A13" s="292"/>
      <c r="B13" s="298"/>
      <c r="C13" s="306">
        <v>6050</v>
      </c>
      <c r="D13" s="307" t="s">
        <v>237</v>
      </c>
      <c r="E13" s="308">
        <f>SUM(E14)</f>
        <v>0</v>
      </c>
      <c r="F13" s="308">
        <f t="shared" si="3"/>
        <v>0</v>
      </c>
      <c r="G13" s="308">
        <f t="shared" si="3"/>
        <v>0</v>
      </c>
      <c r="H13" s="308">
        <f t="shared" si="3"/>
        <v>0</v>
      </c>
      <c r="I13" s="308">
        <f t="shared" si="3"/>
        <v>0</v>
      </c>
      <c r="J13" s="308">
        <f t="shared" si="3"/>
        <v>0</v>
      </c>
      <c r="K13" s="308">
        <f t="shared" si="3"/>
        <v>0</v>
      </c>
      <c r="L13" s="308">
        <f t="shared" si="3"/>
        <v>0</v>
      </c>
      <c r="M13" s="308">
        <f t="shared" si="3"/>
        <v>0</v>
      </c>
      <c r="N13" s="308">
        <f t="shared" si="3"/>
        <v>0</v>
      </c>
      <c r="O13" s="308">
        <f t="shared" si="3"/>
        <v>0</v>
      </c>
      <c r="P13" s="44"/>
    </row>
    <row r="14" spans="1:16" s="134" customFormat="1" ht="12.75" hidden="1">
      <c r="A14" s="292"/>
      <c r="B14" s="309"/>
      <c r="C14" s="310"/>
      <c r="D14" s="307" t="s">
        <v>379</v>
      </c>
      <c r="E14" s="311">
        <v>0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312">
        <v>0</v>
      </c>
      <c r="M14" s="312"/>
      <c r="N14" s="312"/>
      <c r="O14" s="312">
        <v>0</v>
      </c>
      <c r="P14" s="44"/>
    </row>
    <row r="15" spans="1:16" s="134" customFormat="1" ht="12.75">
      <c r="A15" s="292"/>
      <c r="B15" s="309"/>
      <c r="C15" s="313">
        <v>6058</v>
      </c>
      <c r="D15" s="314" t="s">
        <v>237</v>
      </c>
      <c r="E15" s="315">
        <f>SUM(E16:E17)</f>
        <v>1426403</v>
      </c>
      <c r="F15" s="315">
        <f aca="true" t="shared" si="4" ref="F15:L15">SUM(F16:F17)</f>
        <v>0</v>
      </c>
      <c r="G15" s="315">
        <f t="shared" si="4"/>
        <v>0</v>
      </c>
      <c r="H15" s="315">
        <f t="shared" si="4"/>
        <v>0</v>
      </c>
      <c r="I15" s="315">
        <f t="shared" si="4"/>
        <v>0</v>
      </c>
      <c r="J15" s="315">
        <f t="shared" si="4"/>
        <v>0</v>
      </c>
      <c r="K15" s="315">
        <f t="shared" si="4"/>
        <v>0</v>
      </c>
      <c r="L15" s="315">
        <f t="shared" si="4"/>
        <v>1426403</v>
      </c>
      <c r="M15" s="315">
        <f>SUM(M16:M17)</f>
        <v>1426403</v>
      </c>
      <c r="N15" s="315">
        <f>SUM(N16:N17)</f>
        <v>0</v>
      </c>
      <c r="O15" s="315">
        <f>SUM(O16:O17)</f>
        <v>0</v>
      </c>
      <c r="P15" s="44"/>
    </row>
    <row r="16" spans="1:16" s="134" customFormat="1" ht="12.75" hidden="1">
      <c r="A16" s="292"/>
      <c r="B16" s="309"/>
      <c r="C16" s="313"/>
      <c r="D16" s="314" t="s">
        <v>353</v>
      </c>
      <c r="E16" s="316">
        <v>868216</v>
      </c>
      <c r="F16" s="317"/>
      <c r="G16" s="317"/>
      <c r="H16" s="317"/>
      <c r="I16" s="317"/>
      <c r="J16" s="317"/>
      <c r="K16" s="317"/>
      <c r="L16" s="316">
        <v>868216</v>
      </c>
      <c r="M16" s="316">
        <v>868216</v>
      </c>
      <c r="N16" s="316"/>
      <c r="O16" s="316"/>
      <c r="P16" s="44"/>
    </row>
    <row r="17" spans="1:16" s="134" customFormat="1" ht="12.75" hidden="1">
      <c r="A17" s="292"/>
      <c r="B17" s="309"/>
      <c r="C17" s="313"/>
      <c r="D17" s="314" t="s">
        <v>354</v>
      </c>
      <c r="E17" s="316">
        <v>558187</v>
      </c>
      <c r="F17" s="317"/>
      <c r="G17" s="317"/>
      <c r="H17" s="317"/>
      <c r="I17" s="317"/>
      <c r="J17" s="317"/>
      <c r="K17" s="317"/>
      <c r="L17" s="316">
        <v>558187</v>
      </c>
      <c r="M17" s="316">
        <v>558187</v>
      </c>
      <c r="N17" s="316"/>
      <c r="O17" s="316"/>
      <c r="P17" s="44"/>
    </row>
    <row r="18" spans="1:16" s="134" customFormat="1" ht="12.75">
      <c r="A18" s="292"/>
      <c r="B18" s="309"/>
      <c r="C18" s="318">
        <v>6059</v>
      </c>
      <c r="D18" s="319" t="s">
        <v>237</v>
      </c>
      <c r="E18" s="320">
        <f>SUM(E19:E20)</f>
        <v>475468</v>
      </c>
      <c r="F18" s="320">
        <f aca="true" t="shared" si="5" ref="F18:L18">SUM(F19:F20)</f>
        <v>0</v>
      </c>
      <c r="G18" s="320">
        <f t="shared" si="5"/>
        <v>0</v>
      </c>
      <c r="H18" s="320">
        <f t="shared" si="5"/>
        <v>0</v>
      </c>
      <c r="I18" s="320">
        <f t="shared" si="5"/>
        <v>0</v>
      </c>
      <c r="J18" s="320">
        <f t="shared" si="5"/>
        <v>0</v>
      </c>
      <c r="K18" s="320">
        <f t="shared" si="5"/>
        <v>0</v>
      </c>
      <c r="L18" s="320">
        <f t="shared" si="5"/>
        <v>475468</v>
      </c>
      <c r="M18" s="320">
        <f>SUM(M19:M20)</f>
        <v>0</v>
      </c>
      <c r="N18" s="320">
        <f>SUM(N19:N20)</f>
        <v>475468</v>
      </c>
      <c r="O18" s="320">
        <f>SUM(O19:O20)</f>
        <v>0</v>
      </c>
      <c r="P18" s="44"/>
    </row>
    <row r="19" spans="1:16" s="134" customFormat="1" ht="12.75" hidden="1">
      <c r="A19" s="292"/>
      <c r="B19" s="309"/>
      <c r="C19" s="313"/>
      <c r="D19" s="314" t="s">
        <v>356</v>
      </c>
      <c r="E19" s="316">
        <v>289406</v>
      </c>
      <c r="F19" s="321"/>
      <c r="G19" s="321"/>
      <c r="H19" s="321"/>
      <c r="I19" s="321"/>
      <c r="J19" s="321"/>
      <c r="K19" s="321"/>
      <c r="L19" s="316">
        <v>289406</v>
      </c>
      <c r="M19" s="316"/>
      <c r="N19" s="316">
        <v>289406</v>
      </c>
      <c r="O19" s="316"/>
      <c r="P19" s="44"/>
    </row>
    <row r="20" spans="1:16" s="134" customFormat="1" ht="12.75" hidden="1">
      <c r="A20" s="292"/>
      <c r="B20" s="309"/>
      <c r="C20" s="322"/>
      <c r="D20" s="323" t="s">
        <v>357</v>
      </c>
      <c r="E20" s="324">
        <v>186062</v>
      </c>
      <c r="F20" s="325"/>
      <c r="G20" s="325"/>
      <c r="H20" s="325"/>
      <c r="I20" s="325"/>
      <c r="J20" s="325"/>
      <c r="K20" s="325"/>
      <c r="L20" s="324">
        <v>186062</v>
      </c>
      <c r="M20" s="324"/>
      <c r="N20" s="324">
        <v>186062</v>
      </c>
      <c r="O20" s="324"/>
      <c r="P20" s="44"/>
    </row>
    <row r="21" spans="1:16" s="40" customFormat="1" ht="12.75">
      <c r="A21" s="292"/>
      <c r="B21" s="293">
        <v>1030</v>
      </c>
      <c r="C21" s="294"/>
      <c r="D21" s="295" t="s">
        <v>238</v>
      </c>
      <c r="E21" s="296">
        <f>SUM(E22)</f>
        <v>13656</v>
      </c>
      <c r="F21" s="297">
        <f aca="true" t="shared" si="6" ref="F21:O21">SUM(F22)</f>
        <v>13656</v>
      </c>
      <c r="G21" s="297">
        <f t="shared" si="6"/>
        <v>0</v>
      </c>
      <c r="H21" s="297">
        <f t="shared" si="6"/>
        <v>0</v>
      </c>
      <c r="I21" s="297">
        <f t="shared" si="6"/>
        <v>0</v>
      </c>
      <c r="J21" s="297">
        <f t="shared" si="6"/>
        <v>0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6"/>
        <v>0</v>
      </c>
      <c r="O21" s="297">
        <f t="shared" si="6"/>
        <v>0</v>
      </c>
      <c r="P21" s="44"/>
    </row>
    <row r="22" spans="1:16" s="40" customFormat="1" ht="12.75">
      <c r="A22" s="292"/>
      <c r="B22" s="298"/>
      <c r="C22" s="326">
        <v>2850</v>
      </c>
      <c r="D22" s="327" t="s">
        <v>239</v>
      </c>
      <c r="E22" s="328">
        <v>13656</v>
      </c>
      <c r="F22" s="328">
        <v>13656</v>
      </c>
      <c r="G22" s="329">
        <v>0</v>
      </c>
      <c r="H22" s="329">
        <v>0</v>
      </c>
      <c r="I22" s="329">
        <v>0</v>
      </c>
      <c r="J22" s="329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44"/>
    </row>
    <row r="23" spans="1:16" s="40" customFormat="1" ht="12.75">
      <c r="A23" s="292"/>
      <c r="B23" s="298"/>
      <c r="C23" s="330"/>
      <c r="D23" s="331" t="s">
        <v>240</v>
      </c>
      <c r="E23" s="332"/>
      <c r="F23" s="333"/>
      <c r="G23" s="334"/>
      <c r="H23" s="334"/>
      <c r="I23" s="334"/>
      <c r="J23" s="334"/>
      <c r="K23" s="334"/>
      <c r="L23" s="334"/>
      <c r="M23" s="334"/>
      <c r="N23" s="334"/>
      <c r="O23" s="334"/>
      <c r="P23" s="44"/>
    </row>
    <row r="24" spans="1:15" s="44" customFormat="1" ht="12.75">
      <c r="A24" s="335">
        <v>600</v>
      </c>
      <c r="B24" s="287"/>
      <c r="C24" s="288"/>
      <c r="D24" s="289" t="s">
        <v>142</v>
      </c>
      <c r="E24" s="290">
        <f>SUM(E25)</f>
        <v>2094258</v>
      </c>
      <c r="F24" s="290">
        <f aca="true" t="shared" si="7" ref="F24:O24">SUM(F25)</f>
        <v>175400</v>
      </c>
      <c r="G24" s="290">
        <f t="shared" si="7"/>
        <v>0</v>
      </c>
      <c r="H24" s="290">
        <f t="shared" si="7"/>
        <v>0</v>
      </c>
      <c r="I24" s="290">
        <f t="shared" si="7"/>
        <v>0</v>
      </c>
      <c r="J24" s="290">
        <f t="shared" si="7"/>
        <v>0</v>
      </c>
      <c r="K24" s="290">
        <f t="shared" si="7"/>
        <v>0</v>
      </c>
      <c r="L24" s="290">
        <f t="shared" si="7"/>
        <v>1918858</v>
      </c>
      <c r="M24" s="290">
        <f t="shared" si="7"/>
        <v>0</v>
      </c>
      <c r="N24" s="290">
        <f t="shared" si="7"/>
        <v>0</v>
      </c>
      <c r="O24" s="290">
        <f t="shared" si="7"/>
        <v>1918858</v>
      </c>
    </row>
    <row r="25" spans="1:15" s="44" customFormat="1" ht="12.75">
      <c r="A25" s="292"/>
      <c r="B25" s="336">
        <v>60016</v>
      </c>
      <c r="C25" s="294"/>
      <c r="D25" s="295" t="s">
        <v>143</v>
      </c>
      <c r="E25" s="296">
        <f>SUM(E26:E30)</f>
        <v>2094258</v>
      </c>
      <c r="F25" s="296">
        <f aca="true" t="shared" si="8" ref="F25:L25">SUM(F26:F30)</f>
        <v>175400</v>
      </c>
      <c r="G25" s="296">
        <f t="shared" si="8"/>
        <v>0</v>
      </c>
      <c r="H25" s="296">
        <f t="shared" si="8"/>
        <v>0</v>
      </c>
      <c r="I25" s="296">
        <f t="shared" si="8"/>
        <v>0</v>
      </c>
      <c r="J25" s="296">
        <f t="shared" si="8"/>
        <v>0</v>
      </c>
      <c r="K25" s="296">
        <f t="shared" si="8"/>
        <v>0</v>
      </c>
      <c r="L25" s="296">
        <f t="shared" si="8"/>
        <v>1918858</v>
      </c>
      <c r="M25" s="296">
        <f>SUM(M26:M30)</f>
        <v>0</v>
      </c>
      <c r="N25" s="296">
        <f>SUM(N26:N30)</f>
        <v>0</v>
      </c>
      <c r="O25" s="296">
        <f>SUM(O26:O30)</f>
        <v>1918858</v>
      </c>
    </row>
    <row r="26" spans="1:16" s="40" customFormat="1" ht="12.75">
      <c r="A26" s="292"/>
      <c r="B26" s="302"/>
      <c r="C26" s="337">
        <v>4270</v>
      </c>
      <c r="D26" s="338" t="s">
        <v>235</v>
      </c>
      <c r="E26" s="339">
        <v>115000</v>
      </c>
      <c r="F26" s="339">
        <v>115000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44"/>
    </row>
    <row r="27" spans="1:16" s="40" customFormat="1" ht="12.75">
      <c r="A27" s="292"/>
      <c r="B27" s="302"/>
      <c r="C27" s="313">
        <v>4300</v>
      </c>
      <c r="D27" s="314" t="s">
        <v>241</v>
      </c>
      <c r="E27" s="316">
        <v>38000</v>
      </c>
      <c r="F27" s="316">
        <v>38000</v>
      </c>
      <c r="G27" s="317">
        <v>0</v>
      </c>
      <c r="H27" s="317">
        <v>0</v>
      </c>
      <c r="I27" s="317">
        <v>0</v>
      </c>
      <c r="J27" s="317">
        <v>0</v>
      </c>
      <c r="K27" s="317">
        <v>0</v>
      </c>
      <c r="L27" s="317">
        <v>0</v>
      </c>
      <c r="M27" s="317">
        <v>0</v>
      </c>
      <c r="N27" s="317">
        <v>0</v>
      </c>
      <c r="O27" s="317">
        <v>0</v>
      </c>
      <c r="P27" s="340" t="s">
        <v>346</v>
      </c>
    </row>
    <row r="28" spans="1:16" s="40" customFormat="1" ht="12.75">
      <c r="A28" s="292"/>
      <c r="B28" s="302"/>
      <c r="C28" s="313">
        <v>4370</v>
      </c>
      <c r="D28" s="314" t="s">
        <v>471</v>
      </c>
      <c r="E28" s="316">
        <v>21000</v>
      </c>
      <c r="F28" s="316">
        <v>21000</v>
      </c>
      <c r="G28" s="317">
        <v>0</v>
      </c>
      <c r="H28" s="317">
        <v>0</v>
      </c>
      <c r="I28" s="317">
        <v>0</v>
      </c>
      <c r="J28" s="317">
        <v>0</v>
      </c>
      <c r="K28" s="317">
        <v>0</v>
      </c>
      <c r="L28" s="317">
        <v>0</v>
      </c>
      <c r="M28" s="317"/>
      <c r="N28" s="317"/>
      <c r="O28" s="317"/>
      <c r="P28" s="340" t="s">
        <v>472</v>
      </c>
    </row>
    <row r="29" spans="1:16" s="128" customFormat="1" ht="12" customHeight="1">
      <c r="A29" s="341"/>
      <c r="B29" s="342"/>
      <c r="C29" s="313">
        <v>4430</v>
      </c>
      <c r="D29" s="314" t="s">
        <v>242</v>
      </c>
      <c r="E29" s="316">
        <v>1400</v>
      </c>
      <c r="F29" s="316">
        <v>1400</v>
      </c>
      <c r="G29" s="317">
        <v>0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  <c r="M29" s="317">
        <v>0</v>
      </c>
      <c r="N29" s="317">
        <v>0</v>
      </c>
      <c r="O29" s="317">
        <v>0</v>
      </c>
      <c r="P29" s="343"/>
    </row>
    <row r="30" spans="1:16" s="129" customFormat="1" ht="12.75">
      <c r="A30" s="292"/>
      <c r="B30" s="302"/>
      <c r="C30" s="318">
        <v>6050</v>
      </c>
      <c r="D30" s="319" t="s">
        <v>237</v>
      </c>
      <c r="E30" s="320">
        <f>SUM(E31:E33)</f>
        <v>1918858</v>
      </c>
      <c r="F30" s="320">
        <f aca="true" t="shared" si="9" ref="F30:L30">SUM(F31:F33)</f>
        <v>0</v>
      </c>
      <c r="G30" s="320">
        <f t="shared" si="9"/>
        <v>0</v>
      </c>
      <c r="H30" s="320">
        <f t="shared" si="9"/>
        <v>0</v>
      </c>
      <c r="I30" s="320">
        <f t="shared" si="9"/>
        <v>0</v>
      </c>
      <c r="J30" s="320">
        <f t="shared" si="9"/>
        <v>0</v>
      </c>
      <c r="K30" s="320">
        <f t="shared" si="9"/>
        <v>0</v>
      </c>
      <c r="L30" s="320">
        <f t="shared" si="9"/>
        <v>1918858</v>
      </c>
      <c r="M30" s="320">
        <f>SUM(M31:M33)</f>
        <v>0</v>
      </c>
      <c r="N30" s="320">
        <f>SUM(N31:N33)</f>
        <v>0</v>
      </c>
      <c r="O30" s="320">
        <f>SUM(O31:O33)</f>
        <v>1918858</v>
      </c>
      <c r="P30" s="173"/>
    </row>
    <row r="31" spans="1:16" s="134" customFormat="1" ht="12.75" hidden="1">
      <c r="A31" s="344"/>
      <c r="B31" s="345"/>
      <c r="C31" s="318"/>
      <c r="D31" s="319" t="s">
        <v>355</v>
      </c>
      <c r="E31" s="320">
        <v>129380</v>
      </c>
      <c r="F31" s="346"/>
      <c r="G31" s="346"/>
      <c r="H31" s="346"/>
      <c r="I31" s="346"/>
      <c r="J31" s="346"/>
      <c r="K31" s="346"/>
      <c r="L31" s="320">
        <v>129380</v>
      </c>
      <c r="M31" s="320"/>
      <c r="N31" s="320"/>
      <c r="O31" s="320">
        <v>129380</v>
      </c>
      <c r="P31" s="44"/>
    </row>
    <row r="32" spans="1:16" s="134" customFormat="1" ht="12.75" hidden="1">
      <c r="A32" s="292"/>
      <c r="B32" s="309"/>
      <c r="C32" s="318"/>
      <c r="D32" s="319" t="s">
        <v>360</v>
      </c>
      <c r="E32" s="320">
        <v>40000</v>
      </c>
      <c r="F32" s="346"/>
      <c r="G32" s="346"/>
      <c r="H32" s="346"/>
      <c r="I32" s="346"/>
      <c r="J32" s="346"/>
      <c r="K32" s="346"/>
      <c r="L32" s="320">
        <v>40000</v>
      </c>
      <c r="M32" s="320"/>
      <c r="N32" s="320"/>
      <c r="O32" s="320">
        <v>40000</v>
      </c>
      <c r="P32" s="340"/>
    </row>
    <row r="33" spans="1:16" s="134" customFormat="1" ht="12.75" hidden="1">
      <c r="A33" s="341"/>
      <c r="B33" s="347"/>
      <c r="C33" s="322"/>
      <c r="D33" s="323" t="s">
        <v>358</v>
      </c>
      <c r="E33" s="324">
        <v>1749478</v>
      </c>
      <c r="F33" s="325"/>
      <c r="G33" s="325"/>
      <c r="H33" s="325"/>
      <c r="I33" s="325"/>
      <c r="J33" s="325"/>
      <c r="K33" s="325"/>
      <c r="L33" s="324">
        <v>1749478</v>
      </c>
      <c r="M33" s="324"/>
      <c r="N33" s="324"/>
      <c r="O33" s="324">
        <v>1749478</v>
      </c>
      <c r="P33" s="340" t="s">
        <v>359</v>
      </c>
    </row>
    <row r="34" spans="1:16" s="126" customFormat="1" ht="12.75">
      <c r="A34" s="335">
        <v>630</v>
      </c>
      <c r="B34" s="348"/>
      <c r="C34" s="349"/>
      <c r="D34" s="289" t="s">
        <v>243</v>
      </c>
      <c r="E34" s="290">
        <f>SUM(E35)</f>
        <v>43000</v>
      </c>
      <c r="F34" s="290">
        <f aca="true" t="shared" si="10" ref="F34:O34">SUM(F35)</f>
        <v>18000</v>
      </c>
      <c r="G34" s="290">
        <f t="shared" si="10"/>
        <v>1000</v>
      </c>
      <c r="H34" s="290">
        <f t="shared" si="10"/>
        <v>0</v>
      </c>
      <c r="I34" s="290">
        <f t="shared" si="10"/>
        <v>0</v>
      </c>
      <c r="J34" s="290">
        <f t="shared" si="10"/>
        <v>0</v>
      </c>
      <c r="K34" s="290">
        <f t="shared" si="10"/>
        <v>0</v>
      </c>
      <c r="L34" s="290">
        <f t="shared" si="10"/>
        <v>25000</v>
      </c>
      <c r="M34" s="290">
        <f t="shared" si="10"/>
        <v>0</v>
      </c>
      <c r="N34" s="290">
        <f t="shared" si="10"/>
        <v>0</v>
      </c>
      <c r="O34" s="290">
        <f t="shared" si="10"/>
        <v>25000</v>
      </c>
      <c r="P34" s="141"/>
    </row>
    <row r="35" spans="1:16" s="126" customFormat="1" ht="12.75">
      <c r="A35" s="350"/>
      <c r="B35" s="336">
        <v>63095</v>
      </c>
      <c r="C35" s="351"/>
      <c r="D35" s="295" t="s">
        <v>217</v>
      </c>
      <c r="E35" s="296">
        <f>SUM(E36:E39)</f>
        <v>43000</v>
      </c>
      <c r="F35" s="296">
        <f aca="true" t="shared" si="11" ref="F35:L35">SUM(F36:F39)</f>
        <v>18000</v>
      </c>
      <c r="G35" s="296">
        <f t="shared" si="11"/>
        <v>1000</v>
      </c>
      <c r="H35" s="296">
        <f t="shared" si="11"/>
        <v>0</v>
      </c>
      <c r="I35" s="296">
        <f t="shared" si="11"/>
        <v>0</v>
      </c>
      <c r="J35" s="296">
        <f t="shared" si="11"/>
        <v>0</v>
      </c>
      <c r="K35" s="296">
        <f t="shared" si="11"/>
        <v>0</v>
      </c>
      <c r="L35" s="296">
        <f t="shared" si="11"/>
        <v>25000</v>
      </c>
      <c r="M35" s="296">
        <f>SUM(M36:M39)</f>
        <v>0</v>
      </c>
      <c r="N35" s="296">
        <f>SUM(N36:N39)</f>
        <v>0</v>
      </c>
      <c r="O35" s="296">
        <f>SUM(O36:O39)</f>
        <v>25000</v>
      </c>
      <c r="P35" s="141"/>
    </row>
    <row r="36" spans="1:16" s="126" customFormat="1" ht="12.75">
      <c r="A36" s="350"/>
      <c r="B36" s="352"/>
      <c r="C36" s="337">
        <v>4170</v>
      </c>
      <c r="D36" s="338" t="s">
        <v>244</v>
      </c>
      <c r="E36" s="339">
        <v>1000</v>
      </c>
      <c r="F36" s="339">
        <v>1000</v>
      </c>
      <c r="G36" s="353">
        <v>1000</v>
      </c>
      <c r="H36" s="353">
        <v>0</v>
      </c>
      <c r="I36" s="353">
        <v>0</v>
      </c>
      <c r="J36" s="353">
        <v>0</v>
      </c>
      <c r="K36" s="353">
        <v>0</v>
      </c>
      <c r="L36" s="353">
        <v>0</v>
      </c>
      <c r="M36" s="353">
        <v>0</v>
      </c>
      <c r="N36" s="353">
        <v>0</v>
      </c>
      <c r="O36" s="353">
        <v>0</v>
      </c>
      <c r="P36" s="141"/>
    </row>
    <row r="37" spans="1:16" s="126" customFormat="1" ht="12.75">
      <c r="A37" s="350"/>
      <c r="B37" s="352"/>
      <c r="C37" s="313">
        <v>4210</v>
      </c>
      <c r="D37" s="314" t="s">
        <v>245</v>
      </c>
      <c r="E37" s="316">
        <v>3800</v>
      </c>
      <c r="F37" s="316">
        <v>3800</v>
      </c>
      <c r="G37" s="354">
        <v>0</v>
      </c>
      <c r="H37" s="354">
        <v>0</v>
      </c>
      <c r="I37" s="354">
        <v>0</v>
      </c>
      <c r="J37" s="354">
        <v>0</v>
      </c>
      <c r="K37" s="354">
        <v>0</v>
      </c>
      <c r="L37" s="354">
        <v>0</v>
      </c>
      <c r="M37" s="354">
        <v>0</v>
      </c>
      <c r="N37" s="354">
        <v>0</v>
      </c>
      <c r="O37" s="354">
        <v>0</v>
      </c>
      <c r="P37" s="141"/>
    </row>
    <row r="38" spans="1:16" s="126" customFormat="1" ht="12.75">
      <c r="A38" s="350"/>
      <c r="B38" s="352"/>
      <c r="C38" s="313">
        <v>4300</v>
      </c>
      <c r="D38" s="314" t="s">
        <v>241</v>
      </c>
      <c r="E38" s="316">
        <v>13200</v>
      </c>
      <c r="F38" s="316">
        <v>13200</v>
      </c>
      <c r="G38" s="354">
        <v>0</v>
      </c>
      <c r="H38" s="354">
        <v>0</v>
      </c>
      <c r="I38" s="354">
        <v>0</v>
      </c>
      <c r="J38" s="354">
        <v>0</v>
      </c>
      <c r="K38" s="354">
        <v>0</v>
      </c>
      <c r="L38" s="354">
        <v>0</v>
      </c>
      <c r="M38" s="354">
        <v>0</v>
      </c>
      <c r="N38" s="354">
        <v>0</v>
      </c>
      <c r="O38" s="354">
        <v>0</v>
      </c>
      <c r="P38" s="355" t="s">
        <v>349</v>
      </c>
    </row>
    <row r="39" spans="1:16" s="129" customFormat="1" ht="12.75">
      <c r="A39" s="344"/>
      <c r="B39" s="356"/>
      <c r="C39" s="318">
        <v>6050</v>
      </c>
      <c r="D39" s="319" t="s">
        <v>237</v>
      </c>
      <c r="E39" s="320">
        <v>25000</v>
      </c>
      <c r="F39" s="357">
        <v>0</v>
      </c>
      <c r="G39" s="357">
        <v>0</v>
      </c>
      <c r="H39" s="357">
        <v>0</v>
      </c>
      <c r="I39" s="357">
        <v>0</v>
      </c>
      <c r="J39" s="357">
        <v>0</v>
      </c>
      <c r="K39" s="357">
        <v>0</v>
      </c>
      <c r="L39" s="320">
        <v>25000</v>
      </c>
      <c r="M39" s="320"/>
      <c r="N39" s="320"/>
      <c r="O39" s="320">
        <v>25000</v>
      </c>
      <c r="P39" s="340"/>
    </row>
    <row r="40" spans="1:16" s="129" customFormat="1" ht="12.75" hidden="1">
      <c r="A40" s="341"/>
      <c r="B40" s="342"/>
      <c r="C40" s="322"/>
      <c r="D40" s="323" t="s">
        <v>348</v>
      </c>
      <c r="E40" s="324"/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/>
      <c r="M40" s="103"/>
      <c r="N40" s="103"/>
      <c r="O40" s="103"/>
      <c r="P40" s="42"/>
    </row>
    <row r="41" spans="1:16" ht="12.75">
      <c r="A41" s="335">
        <v>700</v>
      </c>
      <c r="B41" s="287"/>
      <c r="C41" s="288"/>
      <c r="D41" s="289" t="s">
        <v>145</v>
      </c>
      <c r="E41" s="290">
        <f>SUM(E42)</f>
        <v>204462</v>
      </c>
      <c r="F41" s="290">
        <f aca="true" t="shared" si="12" ref="F41:O41">SUM(F42)</f>
        <v>62000</v>
      </c>
      <c r="G41" s="290">
        <f t="shared" si="12"/>
        <v>0</v>
      </c>
      <c r="H41" s="290">
        <f t="shared" si="12"/>
        <v>0</v>
      </c>
      <c r="I41" s="290">
        <f t="shared" si="12"/>
        <v>0</v>
      </c>
      <c r="J41" s="290">
        <f t="shared" si="12"/>
        <v>0</v>
      </c>
      <c r="K41" s="290">
        <f t="shared" si="12"/>
        <v>0</v>
      </c>
      <c r="L41" s="290">
        <f t="shared" si="12"/>
        <v>142462</v>
      </c>
      <c r="M41" s="290">
        <f t="shared" si="12"/>
        <v>0</v>
      </c>
      <c r="N41" s="290">
        <f t="shared" si="12"/>
        <v>0</v>
      </c>
      <c r="O41" s="290">
        <f t="shared" si="12"/>
        <v>142462</v>
      </c>
      <c r="P41" s="173"/>
    </row>
    <row r="42" spans="1:16" s="125" customFormat="1" ht="12.75">
      <c r="A42" s="344"/>
      <c r="B42" s="358">
        <v>70005</v>
      </c>
      <c r="C42" s="359"/>
      <c r="D42" s="360" t="s">
        <v>146</v>
      </c>
      <c r="E42" s="297">
        <f>SUM(E43:E45)</f>
        <v>204462</v>
      </c>
      <c r="F42" s="297">
        <f aca="true" t="shared" si="13" ref="F42:L42">SUM(F43:F45)</f>
        <v>62000</v>
      </c>
      <c r="G42" s="297">
        <f t="shared" si="13"/>
        <v>0</v>
      </c>
      <c r="H42" s="297">
        <f t="shared" si="13"/>
        <v>0</v>
      </c>
      <c r="I42" s="297">
        <f t="shared" si="13"/>
        <v>0</v>
      </c>
      <c r="J42" s="297">
        <f t="shared" si="13"/>
        <v>0</v>
      </c>
      <c r="K42" s="297">
        <f t="shared" si="13"/>
        <v>0</v>
      </c>
      <c r="L42" s="297">
        <f t="shared" si="13"/>
        <v>142462</v>
      </c>
      <c r="M42" s="297">
        <f>SUM(M43:M45)</f>
        <v>0</v>
      </c>
      <c r="N42" s="297">
        <f>SUM(N43:N45)</f>
        <v>0</v>
      </c>
      <c r="O42" s="297">
        <f>SUM(O43:O45)</f>
        <v>142462</v>
      </c>
      <c r="P42" s="42"/>
    </row>
    <row r="43" spans="1:16" s="125" customFormat="1" ht="12.75">
      <c r="A43" s="361"/>
      <c r="B43" s="362"/>
      <c r="C43" s="363">
        <v>4300</v>
      </c>
      <c r="D43" s="364" t="s">
        <v>241</v>
      </c>
      <c r="E43" s="365">
        <v>57000</v>
      </c>
      <c r="F43" s="365">
        <v>57000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42"/>
    </row>
    <row r="44" spans="1:16" s="125" customFormat="1" ht="12.75">
      <c r="A44" s="361"/>
      <c r="B44" s="362"/>
      <c r="C44" s="366">
        <v>4430</v>
      </c>
      <c r="D44" s="367" t="s">
        <v>242</v>
      </c>
      <c r="E44" s="368">
        <v>5000</v>
      </c>
      <c r="F44" s="368">
        <v>5000</v>
      </c>
      <c r="G44" s="317">
        <v>0</v>
      </c>
      <c r="H44" s="317">
        <v>0</v>
      </c>
      <c r="I44" s="317">
        <v>0</v>
      </c>
      <c r="J44" s="317">
        <v>0</v>
      </c>
      <c r="K44" s="317">
        <v>0</v>
      </c>
      <c r="L44" s="317">
        <v>0</v>
      </c>
      <c r="M44" s="317">
        <v>0</v>
      </c>
      <c r="N44" s="317">
        <v>0</v>
      </c>
      <c r="O44" s="317">
        <v>0</v>
      </c>
      <c r="P44" s="42"/>
    </row>
    <row r="45" spans="1:16" s="129" customFormat="1" ht="12.75">
      <c r="A45" s="361"/>
      <c r="B45" s="362"/>
      <c r="C45" s="369">
        <v>6050</v>
      </c>
      <c r="D45" s="370" t="s">
        <v>237</v>
      </c>
      <c r="E45" s="371">
        <f>SUM(E46:E47)</f>
        <v>142462</v>
      </c>
      <c r="F45" s="371">
        <f aca="true" t="shared" si="14" ref="F45:L45">SUM(F46:F47)</f>
        <v>0</v>
      </c>
      <c r="G45" s="371">
        <f t="shared" si="14"/>
        <v>0</v>
      </c>
      <c r="H45" s="371">
        <f t="shared" si="14"/>
        <v>0</v>
      </c>
      <c r="I45" s="371">
        <f t="shared" si="14"/>
        <v>0</v>
      </c>
      <c r="J45" s="371">
        <f t="shared" si="14"/>
        <v>0</v>
      </c>
      <c r="K45" s="371">
        <f t="shared" si="14"/>
        <v>0</v>
      </c>
      <c r="L45" s="371">
        <f t="shared" si="14"/>
        <v>142462</v>
      </c>
      <c r="M45" s="371">
        <f>SUM(M46:M47)</f>
        <v>0</v>
      </c>
      <c r="N45" s="371">
        <f>SUM(N46:N47)</f>
        <v>0</v>
      </c>
      <c r="O45" s="371">
        <f>SUM(O46:O47)</f>
        <v>142462</v>
      </c>
      <c r="P45" s="42"/>
    </row>
    <row r="46" spans="1:16" s="134" customFormat="1" ht="12.75" hidden="1">
      <c r="A46" s="361"/>
      <c r="B46" s="372"/>
      <c r="C46" s="318"/>
      <c r="D46" s="319" t="s">
        <v>361</v>
      </c>
      <c r="E46" s="320">
        <v>50000</v>
      </c>
      <c r="F46" s="346"/>
      <c r="G46" s="346"/>
      <c r="H46" s="346"/>
      <c r="I46" s="346"/>
      <c r="J46" s="346"/>
      <c r="K46" s="346"/>
      <c r="L46" s="320">
        <v>50000</v>
      </c>
      <c r="M46" s="320"/>
      <c r="N46" s="320"/>
      <c r="O46" s="320">
        <v>50000</v>
      </c>
      <c r="P46" s="44"/>
    </row>
    <row r="47" spans="1:16" s="134" customFormat="1" ht="12.75" hidden="1">
      <c r="A47" s="292"/>
      <c r="B47" s="309"/>
      <c r="C47" s="318"/>
      <c r="D47" s="319" t="s">
        <v>362</v>
      </c>
      <c r="E47" s="320">
        <v>92462</v>
      </c>
      <c r="F47" s="346"/>
      <c r="G47" s="346"/>
      <c r="H47" s="346"/>
      <c r="I47" s="346"/>
      <c r="J47" s="346"/>
      <c r="K47" s="346"/>
      <c r="L47" s="320">
        <v>92462</v>
      </c>
      <c r="M47" s="320"/>
      <c r="N47" s="320"/>
      <c r="O47" s="320">
        <v>92462</v>
      </c>
      <c r="P47" s="340"/>
    </row>
    <row r="48" spans="1:16" ht="12.75">
      <c r="A48" s="335">
        <v>710</v>
      </c>
      <c r="B48" s="287"/>
      <c r="C48" s="288"/>
      <c r="D48" s="289" t="s">
        <v>246</v>
      </c>
      <c r="E48" s="290">
        <f>SUM(E49,E54)</f>
        <v>173410</v>
      </c>
      <c r="F48" s="290">
        <f aca="true" t="shared" si="15" ref="F48:L48">SUM(F49,F54)</f>
        <v>153410</v>
      </c>
      <c r="G48" s="290">
        <f t="shared" si="15"/>
        <v>3000</v>
      </c>
      <c r="H48" s="290">
        <f t="shared" si="15"/>
        <v>410</v>
      </c>
      <c r="I48" s="290">
        <f t="shared" si="15"/>
        <v>0</v>
      </c>
      <c r="J48" s="290">
        <f t="shared" si="15"/>
        <v>0</v>
      </c>
      <c r="K48" s="290">
        <f t="shared" si="15"/>
        <v>0</v>
      </c>
      <c r="L48" s="290">
        <f t="shared" si="15"/>
        <v>20000</v>
      </c>
      <c r="M48" s="290">
        <f>SUM(M49,M54)</f>
        <v>0</v>
      </c>
      <c r="N48" s="290">
        <f>SUM(N49,N54)</f>
        <v>0</v>
      </c>
      <c r="O48" s="290">
        <f>SUM(O49,O54)</f>
        <v>20000</v>
      </c>
      <c r="P48" s="173"/>
    </row>
    <row r="49" spans="1:16" s="125" customFormat="1" ht="12.75">
      <c r="A49" s="344"/>
      <c r="B49" s="358">
        <v>71004</v>
      </c>
      <c r="C49" s="359"/>
      <c r="D49" s="360" t="s">
        <v>247</v>
      </c>
      <c r="E49" s="297">
        <f>SUM(E50:E53)</f>
        <v>153410</v>
      </c>
      <c r="F49" s="297">
        <f aca="true" t="shared" si="16" ref="F49:L49">SUM(F50:F53)</f>
        <v>153410</v>
      </c>
      <c r="G49" s="297">
        <f t="shared" si="16"/>
        <v>3000</v>
      </c>
      <c r="H49" s="297">
        <f t="shared" si="16"/>
        <v>410</v>
      </c>
      <c r="I49" s="297">
        <f t="shared" si="16"/>
        <v>0</v>
      </c>
      <c r="J49" s="297">
        <f t="shared" si="16"/>
        <v>0</v>
      </c>
      <c r="K49" s="297">
        <f t="shared" si="16"/>
        <v>0</v>
      </c>
      <c r="L49" s="297">
        <f t="shared" si="16"/>
        <v>0</v>
      </c>
      <c r="M49" s="297">
        <f>SUM(M50:M53)</f>
        <v>0</v>
      </c>
      <c r="N49" s="297">
        <f>SUM(N50:N53)</f>
        <v>0</v>
      </c>
      <c r="O49" s="297">
        <f>SUM(O50:O53)</f>
        <v>0</v>
      </c>
      <c r="P49" s="42"/>
    </row>
    <row r="50" spans="1:16" s="125" customFormat="1" ht="12.75">
      <c r="A50" s="361"/>
      <c r="B50" s="362"/>
      <c r="C50" s="363">
        <v>4110</v>
      </c>
      <c r="D50" s="364" t="s">
        <v>248</v>
      </c>
      <c r="E50" s="365">
        <v>360</v>
      </c>
      <c r="F50" s="365">
        <v>360</v>
      </c>
      <c r="G50" s="102">
        <v>0</v>
      </c>
      <c r="H50" s="365">
        <v>360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42"/>
    </row>
    <row r="51" spans="1:16" s="125" customFormat="1" ht="12.75">
      <c r="A51" s="361"/>
      <c r="B51" s="362"/>
      <c r="C51" s="366">
        <v>4120</v>
      </c>
      <c r="D51" s="367" t="s">
        <v>249</v>
      </c>
      <c r="E51" s="368">
        <v>50</v>
      </c>
      <c r="F51" s="368">
        <v>50</v>
      </c>
      <c r="G51" s="317">
        <v>0</v>
      </c>
      <c r="H51" s="368">
        <v>50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42"/>
    </row>
    <row r="52" spans="1:16" s="125" customFormat="1" ht="12.75">
      <c r="A52" s="361"/>
      <c r="B52" s="362"/>
      <c r="C52" s="366">
        <v>4170</v>
      </c>
      <c r="D52" s="367" t="s">
        <v>244</v>
      </c>
      <c r="E52" s="368">
        <v>3000</v>
      </c>
      <c r="F52" s="368">
        <v>3000</v>
      </c>
      <c r="G52" s="368">
        <v>3000</v>
      </c>
      <c r="H52" s="317">
        <v>0</v>
      </c>
      <c r="I52" s="317">
        <v>0</v>
      </c>
      <c r="J52" s="317">
        <v>0</v>
      </c>
      <c r="K52" s="317">
        <v>0</v>
      </c>
      <c r="L52" s="317">
        <v>0</v>
      </c>
      <c r="M52" s="317">
        <v>0</v>
      </c>
      <c r="N52" s="317">
        <v>0</v>
      </c>
      <c r="O52" s="317">
        <v>0</v>
      </c>
      <c r="P52" s="42"/>
    </row>
    <row r="53" spans="1:16" s="125" customFormat="1" ht="12.75">
      <c r="A53" s="361"/>
      <c r="B53" s="362"/>
      <c r="C53" s="369">
        <v>4300</v>
      </c>
      <c r="D53" s="370" t="s">
        <v>241</v>
      </c>
      <c r="E53" s="371">
        <v>150000</v>
      </c>
      <c r="F53" s="371">
        <v>150000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42"/>
    </row>
    <row r="54" spans="1:16" s="129" customFormat="1" ht="12.75">
      <c r="A54" s="361"/>
      <c r="B54" s="358">
        <v>71035</v>
      </c>
      <c r="C54" s="359"/>
      <c r="D54" s="360" t="s">
        <v>351</v>
      </c>
      <c r="E54" s="297">
        <f>SUM(E55)</f>
        <v>20000</v>
      </c>
      <c r="F54" s="297">
        <f aca="true" t="shared" si="17" ref="F54:O54">SUM(F55)</f>
        <v>0</v>
      </c>
      <c r="G54" s="297">
        <f t="shared" si="17"/>
        <v>0</v>
      </c>
      <c r="H54" s="297">
        <f t="shared" si="17"/>
        <v>0</v>
      </c>
      <c r="I54" s="297">
        <f t="shared" si="17"/>
        <v>0</v>
      </c>
      <c r="J54" s="297">
        <f t="shared" si="17"/>
        <v>0</v>
      </c>
      <c r="K54" s="297">
        <f t="shared" si="17"/>
        <v>0</v>
      </c>
      <c r="L54" s="297">
        <f t="shared" si="17"/>
        <v>20000</v>
      </c>
      <c r="M54" s="297">
        <f t="shared" si="17"/>
        <v>0</v>
      </c>
      <c r="N54" s="297">
        <f t="shared" si="17"/>
        <v>0</v>
      </c>
      <c r="O54" s="297">
        <f t="shared" si="17"/>
        <v>20000</v>
      </c>
      <c r="P54" s="42"/>
    </row>
    <row r="55" spans="1:16" s="129" customFormat="1" ht="26.25" customHeight="1">
      <c r="A55" s="361"/>
      <c r="B55" s="362"/>
      <c r="C55" s="363">
        <v>6050</v>
      </c>
      <c r="D55" s="373" t="s">
        <v>352</v>
      </c>
      <c r="E55" s="365">
        <v>20000</v>
      </c>
      <c r="F55" s="365">
        <v>0</v>
      </c>
      <c r="G55" s="102">
        <v>0</v>
      </c>
      <c r="H55" s="365">
        <v>0</v>
      </c>
      <c r="I55" s="102">
        <v>0</v>
      </c>
      <c r="J55" s="102">
        <v>0</v>
      </c>
      <c r="K55" s="102">
        <v>0</v>
      </c>
      <c r="L55" s="102">
        <v>20000</v>
      </c>
      <c r="M55" s="102"/>
      <c r="N55" s="102"/>
      <c r="O55" s="102">
        <v>20000</v>
      </c>
      <c r="P55" s="42"/>
    </row>
    <row r="56" spans="1:16" ht="12.75">
      <c r="A56" s="335">
        <v>750</v>
      </c>
      <c r="B56" s="287"/>
      <c r="C56" s="288"/>
      <c r="D56" s="289" t="s">
        <v>154</v>
      </c>
      <c r="E56" s="290">
        <f aca="true" t="shared" si="18" ref="E56:L56">SUM(E57,E77,E85,E95,E125,E128)</f>
        <v>1451061</v>
      </c>
      <c r="F56" s="290">
        <f t="shared" si="18"/>
        <v>1431061</v>
      </c>
      <c r="G56" s="290">
        <f t="shared" si="18"/>
        <v>816018</v>
      </c>
      <c r="H56" s="290">
        <f t="shared" si="18"/>
        <v>136162</v>
      </c>
      <c r="I56" s="290">
        <f t="shared" si="18"/>
        <v>0</v>
      </c>
      <c r="J56" s="290">
        <f t="shared" si="18"/>
        <v>0</v>
      </c>
      <c r="K56" s="290">
        <f t="shared" si="18"/>
        <v>0</v>
      </c>
      <c r="L56" s="290">
        <f t="shared" si="18"/>
        <v>20000</v>
      </c>
      <c r="M56" s="290">
        <f>SUM(M57,M77,M85,M95,M125,M128)</f>
        <v>0</v>
      </c>
      <c r="N56" s="290">
        <f>SUM(N57,N77,N85,N95,N125,N128)</f>
        <v>0</v>
      </c>
      <c r="O56" s="290">
        <f>SUM(O57,O77,O85,O95,O125,O128)</f>
        <v>20000</v>
      </c>
      <c r="P56" s="173"/>
    </row>
    <row r="57" spans="1:16" s="242" customFormat="1" ht="12.75">
      <c r="A57" s="344"/>
      <c r="B57" s="358">
        <v>75011</v>
      </c>
      <c r="C57" s="359"/>
      <c r="D57" s="360" t="s">
        <v>155</v>
      </c>
      <c r="E57" s="297">
        <f>SUM(E58:E76)</f>
        <v>66000</v>
      </c>
      <c r="F57" s="297">
        <f aca="true" t="shared" si="19" ref="F57:L57">SUM(F58:F76)</f>
        <v>66000</v>
      </c>
      <c r="G57" s="297">
        <f t="shared" si="19"/>
        <v>40098</v>
      </c>
      <c r="H57" s="297">
        <f t="shared" si="19"/>
        <v>7038</v>
      </c>
      <c r="I57" s="297">
        <f t="shared" si="19"/>
        <v>0</v>
      </c>
      <c r="J57" s="297">
        <f t="shared" si="19"/>
        <v>0</v>
      </c>
      <c r="K57" s="297">
        <f t="shared" si="19"/>
        <v>0</v>
      </c>
      <c r="L57" s="297">
        <f t="shared" si="19"/>
        <v>0</v>
      </c>
      <c r="M57" s="297">
        <f>SUM(M58:M76)</f>
        <v>0</v>
      </c>
      <c r="N57" s="297">
        <f>SUM(N58:N76)</f>
        <v>0</v>
      </c>
      <c r="O57" s="297">
        <f>SUM(O58:O76)</f>
        <v>0</v>
      </c>
      <c r="P57" s="42"/>
    </row>
    <row r="58" spans="1:16" s="242" customFormat="1" ht="12.75">
      <c r="A58" s="361"/>
      <c r="B58" s="362"/>
      <c r="C58" s="363">
        <v>4010</v>
      </c>
      <c r="D58" s="364" t="s">
        <v>250</v>
      </c>
      <c r="E58" s="365">
        <v>37150</v>
      </c>
      <c r="F58" s="365">
        <v>37150</v>
      </c>
      <c r="G58" s="365">
        <v>37150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42"/>
    </row>
    <row r="59" spans="1:16" s="242" customFormat="1" ht="12.75">
      <c r="A59" s="361"/>
      <c r="B59" s="362"/>
      <c r="C59" s="366">
        <v>4040</v>
      </c>
      <c r="D59" s="367" t="s">
        <v>251</v>
      </c>
      <c r="E59" s="368">
        <v>2948</v>
      </c>
      <c r="F59" s="368">
        <v>2948</v>
      </c>
      <c r="G59" s="368">
        <v>2948</v>
      </c>
      <c r="H59" s="317">
        <v>0</v>
      </c>
      <c r="I59" s="317">
        <v>0</v>
      </c>
      <c r="J59" s="317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42"/>
    </row>
    <row r="60" spans="1:16" s="242" customFormat="1" ht="12.75">
      <c r="A60" s="361"/>
      <c r="B60" s="362"/>
      <c r="C60" s="366">
        <v>4110</v>
      </c>
      <c r="D60" s="367" t="s">
        <v>248</v>
      </c>
      <c r="E60" s="368">
        <v>6055</v>
      </c>
      <c r="F60" s="368">
        <v>6055</v>
      </c>
      <c r="G60" s="317">
        <v>0</v>
      </c>
      <c r="H60" s="368">
        <v>6055</v>
      </c>
      <c r="I60" s="317">
        <v>0</v>
      </c>
      <c r="J60" s="317">
        <v>0</v>
      </c>
      <c r="K60" s="317">
        <v>0</v>
      </c>
      <c r="L60" s="317">
        <v>0</v>
      </c>
      <c r="M60" s="317">
        <v>0</v>
      </c>
      <c r="N60" s="317">
        <v>0</v>
      </c>
      <c r="O60" s="317">
        <v>0</v>
      </c>
      <c r="P60" s="42"/>
    </row>
    <row r="61" spans="1:16" s="242" customFormat="1" ht="12.75">
      <c r="A61" s="361"/>
      <c r="B61" s="362"/>
      <c r="C61" s="366">
        <v>4120</v>
      </c>
      <c r="D61" s="367" t="s">
        <v>249</v>
      </c>
      <c r="E61" s="368">
        <v>983</v>
      </c>
      <c r="F61" s="368">
        <v>983</v>
      </c>
      <c r="G61" s="317">
        <v>0</v>
      </c>
      <c r="H61" s="368">
        <v>983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42"/>
    </row>
    <row r="62" spans="1:16" s="242" customFormat="1" ht="12.75">
      <c r="A62" s="361"/>
      <c r="B62" s="362"/>
      <c r="C62" s="366">
        <v>4210</v>
      </c>
      <c r="D62" s="367" t="s">
        <v>245</v>
      </c>
      <c r="E62" s="368">
        <v>2000</v>
      </c>
      <c r="F62" s="368">
        <v>2000</v>
      </c>
      <c r="G62" s="317">
        <v>0</v>
      </c>
      <c r="H62" s="317">
        <v>0</v>
      </c>
      <c r="I62" s="317">
        <v>0</v>
      </c>
      <c r="J62" s="317">
        <v>0</v>
      </c>
      <c r="K62" s="317">
        <v>0</v>
      </c>
      <c r="L62" s="317">
        <v>0</v>
      </c>
      <c r="M62" s="317">
        <v>0</v>
      </c>
      <c r="N62" s="317">
        <v>0</v>
      </c>
      <c r="O62" s="317">
        <v>0</v>
      </c>
      <c r="P62" s="42"/>
    </row>
    <row r="63" spans="1:16" s="242" customFormat="1" ht="12.75">
      <c r="A63" s="361"/>
      <c r="B63" s="362"/>
      <c r="C63" s="366">
        <v>4260</v>
      </c>
      <c r="D63" s="367" t="s">
        <v>252</v>
      </c>
      <c r="E63" s="368">
        <v>1200</v>
      </c>
      <c r="F63" s="368">
        <v>1200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42"/>
    </row>
    <row r="64" spans="1:16" s="242" customFormat="1" ht="12.75">
      <c r="A64" s="361"/>
      <c r="B64" s="362"/>
      <c r="C64" s="366">
        <v>4270</v>
      </c>
      <c r="D64" s="367" t="s">
        <v>235</v>
      </c>
      <c r="E64" s="368">
        <v>4200</v>
      </c>
      <c r="F64" s="368">
        <v>4200</v>
      </c>
      <c r="G64" s="317">
        <v>0</v>
      </c>
      <c r="H64" s="317">
        <v>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0</v>
      </c>
      <c r="P64" s="42"/>
    </row>
    <row r="65" spans="1:16" s="242" customFormat="1" ht="12.75">
      <c r="A65" s="361"/>
      <c r="B65" s="362"/>
      <c r="C65" s="366">
        <v>4300</v>
      </c>
      <c r="D65" s="367" t="s">
        <v>241</v>
      </c>
      <c r="E65" s="368">
        <v>6500</v>
      </c>
      <c r="F65" s="368">
        <v>6500</v>
      </c>
      <c r="G65" s="317">
        <v>0</v>
      </c>
      <c r="H65" s="317">
        <v>0</v>
      </c>
      <c r="I65" s="317">
        <v>0</v>
      </c>
      <c r="J65" s="317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0</v>
      </c>
      <c r="P65" s="42"/>
    </row>
    <row r="66" spans="1:16" s="242" customFormat="1" ht="12.75">
      <c r="A66" s="361"/>
      <c r="B66" s="362"/>
      <c r="C66" s="366">
        <v>4350</v>
      </c>
      <c r="D66" s="367" t="s">
        <v>253</v>
      </c>
      <c r="E66" s="368">
        <v>400</v>
      </c>
      <c r="F66" s="368">
        <v>400</v>
      </c>
      <c r="G66" s="317">
        <v>0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42"/>
    </row>
    <row r="67" spans="1:16" s="242" customFormat="1" ht="12.75">
      <c r="A67" s="361"/>
      <c r="B67" s="362"/>
      <c r="C67" s="374">
        <v>4370</v>
      </c>
      <c r="D67" s="375" t="s">
        <v>254</v>
      </c>
      <c r="E67" s="376">
        <v>1400</v>
      </c>
      <c r="F67" s="376">
        <v>1400</v>
      </c>
      <c r="G67" s="357">
        <v>0</v>
      </c>
      <c r="H67" s="357">
        <v>0</v>
      </c>
      <c r="I67" s="357">
        <v>0</v>
      </c>
      <c r="J67" s="357">
        <v>0</v>
      </c>
      <c r="K67" s="357">
        <v>0</v>
      </c>
      <c r="L67" s="357">
        <v>0</v>
      </c>
      <c r="M67" s="357">
        <v>0</v>
      </c>
      <c r="N67" s="357">
        <v>0</v>
      </c>
      <c r="O67" s="357">
        <v>0</v>
      </c>
      <c r="P67" s="42"/>
    </row>
    <row r="68" spans="1:16" s="242" customFormat="1" ht="12.75">
      <c r="A68" s="361"/>
      <c r="B68" s="362"/>
      <c r="C68" s="377"/>
      <c r="D68" s="378" t="s">
        <v>255</v>
      </c>
      <c r="E68" s="379"/>
      <c r="F68" s="379"/>
      <c r="G68" s="380"/>
      <c r="H68" s="380"/>
      <c r="I68" s="380"/>
      <c r="J68" s="380"/>
      <c r="K68" s="380"/>
      <c r="L68" s="380"/>
      <c r="M68" s="380"/>
      <c r="N68" s="380"/>
      <c r="O68" s="380"/>
      <c r="P68" s="42"/>
    </row>
    <row r="69" spans="1:16" s="242" customFormat="1" ht="12.75">
      <c r="A69" s="361"/>
      <c r="B69" s="362"/>
      <c r="C69" s="374">
        <v>4410</v>
      </c>
      <c r="D69" s="367" t="s">
        <v>265</v>
      </c>
      <c r="E69" s="376">
        <v>419</v>
      </c>
      <c r="F69" s="376">
        <v>419</v>
      </c>
      <c r="G69" s="357">
        <v>0</v>
      </c>
      <c r="H69" s="357">
        <v>0</v>
      </c>
      <c r="I69" s="357">
        <v>0</v>
      </c>
      <c r="J69" s="357">
        <v>0</v>
      </c>
      <c r="K69" s="357">
        <v>0</v>
      </c>
      <c r="L69" s="357">
        <v>0</v>
      </c>
      <c r="M69" s="357">
        <v>0</v>
      </c>
      <c r="N69" s="357">
        <v>0</v>
      </c>
      <c r="O69" s="357">
        <v>0</v>
      </c>
      <c r="P69" s="42"/>
    </row>
    <row r="70" spans="1:16" s="242" customFormat="1" ht="12.75">
      <c r="A70" s="361"/>
      <c r="B70" s="362"/>
      <c r="C70" s="366">
        <v>4440</v>
      </c>
      <c r="D70" s="367" t="s">
        <v>256</v>
      </c>
      <c r="E70" s="368">
        <v>845</v>
      </c>
      <c r="F70" s="368">
        <v>845</v>
      </c>
      <c r="G70" s="317">
        <v>0</v>
      </c>
      <c r="H70" s="368">
        <v>0</v>
      </c>
      <c r="I70" s="317">
        <v>0</v>
      </c>
      <c r="J70" s="317">
        <v>0</v>
      </c>
      <c r="K70" s="317">
        <v>0</v>
      </c>
      <c r="L70" s="317">
        <v>0</v>
      </c>
      <c r="M70" s="317">
        <v>0</v>
      </c>
      <c r="N70" s="317">
        <v>0</v>
      </c>
      <c r="O70" s="317">
        <v>0</v>
      </c>
      <c r="P70" s="42"/>
    </row>
    <row r="71" spans="1:16" s="242" customFormat="1" ht="12.75">
      <c r="A71" s="361"/>
      <c r="B71" s="362"/>
      <c r="C71" s="374">
        <v>4700</v>
      </c>
      <c r="D71" s="375" t="s">
        <v>257</v>
      </c>
      <c r="E71" s="376">
        <v>500</v>
      </c>
      <c r="F71" s="376">
        <v>500</v>
      </c>
      <c r="G71" s="357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0</v>
      </c>
      <c r="N71" s="357">
        <v>0</v>
      </c>
      <c r="O71" s="357">
        <v>0</v>
      </c>
      <c r="P71" s="42"/>
    </row>
    <row r="72" spans="1:16" s="242" customFormat="1" ht="12.75">
      <c r="A72" s="361"/>
      <c r="B72" s="362"/>
      <c r="C72" s="377"/>
      <c r="D72" s="378" t="s">
        <v>258</v>
      </c>
      <c r="E72" s="379"/>
      <c r="F72" s="379"/>
      <c r="G72" s="380"/>
      <c r="H72" s="380"/>
      <c r="I72" s="380"/>
      <c r="J72" s="380"/>
      <c r="K72" s="380"/>
      <c r="L72" s="380"/>
      <c r="M72" s="380"/>
      <c r="N72" s="380"/>
      <c r="O72" s="380"/>
      <c r="P72" s="42"/>
    </row>
    <row r="73" spans="1:16" s="242" customFormat="1" ht="12.75">
      <c r="A73" s="361"/>
      <c r="B73" s="362"/>
      <c r="C73" s="374">
        <v>4740</v>
      </c>
      <c r="D73" s="375" t="s">
        <v>259</v>
      </c>
      <c r="E73" s="376">
        <v>400</v>
      </c>
      <c r="F73" s="376">
        <v>400</v>
      </c>
      <c r="G73" s="357">
        <v>0</v>
      </c>
      <c r="H73" s="357">
        <v>0</v>
      </c>
      <c r="I73" s="357">
        <v>0</v>
      </c>
      <c r="J73" s="357">
        <v>0</v>
      </c>
      <c r="K73" s="357">
        <v>0</v>
      </c>
      <c r="L73" s="357">
        <v>0</v>
      </c>
      <c r="M73" s="357">
        <v>0</v>
      </c>
      <c r="N73" s="357">
        <v>0</v>
      </c>
      <c r="O73" s="357">
        <v>0</v>
      </c>
      <c r="P73" s="42"/>
    </row>
    <row r="74" spans="1:16" s="242" customFormat="1" ht="12.75">
      <c r="A74" s="361"/>
      <c r="B74" s="362"/>
      <c r="C74" s="377"/>
      <c r="D74" s="378" t="s">
        <v>260</v>
      </c>
      <c r="E74" s="379"/>
      <c r="F74" s="379"/>
      <c r="G74" s="380"/>
      <c r="H74" s="380"/>
      <c r="I74" s="380"/>
      <c r="J74" s="380"/>
      <c r="K74" s="380"/>
      <c r="L74" s="380"/>
      <c r="M74" s="380"/>
      <c r="N74" s="380"/>
      <c r="O74" s="380"/>
      <c r="P74" s="42"/>
    </row>
    <row r="75" spans="1:16" s="242" customFormat="1" ht="12.75">
      <c r="A75" s="361"/>
      <c r="B75" s="362"/>
      <c r="C75" s="374">
        <v>4750</v>
      </c>
      <c r="D75" s="375" t="s">
        <v>261</v>
      </c>
      <c r="E75" s="376">
        <v>1000</v>
      </c>
      <c r="F75" s="376">
        <v>1000</v>
      </c>
      <c r="G75" s="357">
        <v>0</v>
      </c>
      <c r="H75" s="357">
        <v>0</v>
      </c>
      <c r="I75" s="357">
        <v>0</v>
      </c>
      <c r="J75" s="357">
        <v>0</v>
      </c>
      <c r="K75" s="357">
        <v>0</v>
      </c>
      <c r="L75" s="357">
        <v>0</v>
      </c>
      <c r="M75" s="357">
        <v>0</v>
      </c>
      <c r="N75" s="357">
        <v>0</v>
      </c>
      <c r="O75" s="357">
        <v>0</v>
      </c>
      <c r="P75" s="42"/>
    </row>
    <row r="76" spans="1:16" s="242" customFormat="1" ht="12.75">
      <c r="A76" s="361"/>
      <c r="B76" s="362"/>
      <c r="C76" s="381"/>
      <c r="D76" s="382" t="s">
        <v>262</v>
      </c>
      <c r="E76" s="383"/>
      <c r="F76" s="383"/>
      <c r="G76" s="384"/>
      <c r="H76" s="384"/>
      <c r="I76" s="384"/>
      <c r="J76" s="384"/>
      <c r="K76" s="384"/>
      <c r="L76" s="384"/>
      <c r="M76" s="384"/>
      <c r="N76" s="384"/>
      <c r="O76" s="384"/>
      <c r="P76" s="42"/>
    </row>
    <row r="77" spans="1:16" s="125" customFormat="1" ht="12.75">
      <c r="A77" s="361"/>
      <c r="B77" s="358">
        <v>75020</v>
      </c>
      <c r="C77" s="359"/>
      <c r="D77" s="360" t="s">
        <v>159</v>
      </c>
      <c r="E77" s="297">
        <f>SUM(E78:E84)</f>
        <v>8800</v>
      </c>
      <c r="F77" s="297">
        <f aca="true" t="shared" si="20" ref="F77:L77">SUM(F78:F84)</f>
        <v>8800</v>
      </c>
      <c r="G77" s="297">
        <f t="shared" si="20"/>
        <v>4620</v>
      </c>
      <c r="H77" s="297">
        <f t="shared" si="20"/>
        <v>814</v>
      </c>
      <c r="I77" s="297">
        <f t="shared" si="20"/>
        <v>0</v>
      </c>
      <c r="J77" s="297">
        <f t="shared" si="20"/>
        <v>0</v>
      </c>
      <c r="K77" s="297">
        <f t="shared" si="20"/>
        <v>0</v>
      </c>
      <c r="L77" s="297">
        <f t="shared" si="20"/>
        <v>0</v>
      </c>
      <c r="M77" s="297">
        <f>SUM(M78:M84)</f>
        <v>0</v>
      </c>
      <c r="N77" s="297">
        <f>SUM(N78:N84)</f>
        <v>0</v>
      </c>
      <c r="O77" s="297">
        <f>SUM(O78:O84)</f>
        <v>0</v>
      </c>
      <c r="P77" s="42"/>
    </row>
    <row r="78" spans="1:16" s="125" customFormat="1" ht="12.75">
      <c r="A78" s="361"/>
      <c r="B78" s="362"/>
      <c r="C78" s="363">
        <v>4010</v>
      </c>
      <c r="D78" s="364" t="s">
        <v>250</v>
      </c>
      <c r="E78" s="365">
        <v>4620</v>
      </c>
      <c r="F78" s="365">
        <v>4620</v>
      </c>
      <c r="G78" s="365">
        <v>4620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42"/>
    </row>
    <row r="79" spans="1:16" s="125" customFormat="1" ht="12.75">
      <c r="A79" s="361"/>
      <c r="B79" s="362"/>
      <c r="C79" s="366">
        <v>4110</v>
      </c>
      <c r="D79" s="367" t="s">
        <v>248</v>
      </c>
      <c r="E79" s="368">
        <v>700</v>
      </c>
      <c r="F79" s="368">
        <v>700</v>
      </c>
      <c r="G79" s="317">
        <v>0</v>
      </c>
      <c r="H79" s="368">
        <v>700</v>
      </c>
      <c r="I79" s="317">
        <v>0</v>
      </c>
      <c r="J79" s="317">
        <v>0</v>
      </c>
      <c r="K79" s="317">
        <v>0</v>
      </c>
      <c r="L79" s="317">
        <v>0</v>
      </c>
      <c r="M79" s="317">
        <v>0</v>
      </c>
      <c r="N79" s="317">
        <v>0</v>
      </c>
      <c r="O79" s="317">
        <v>0</v>
      </c>
      <c r="P79" s="42"/>
    </row>
    <row r="80" spans="1:16" s="125" customFormat="1" ht="12.75">
      <c r="A80" s="361"/>
      <c r="B80" s="362"/>
      <c r="C80" s="366">
        <v>4120</v>
      </c>
      <c r="D80" s="367" t="s">
        <v>249</v>
      </c>
      <c r="E80" s="368">
        <v>114</v>
      </c>
      <c r="F80" s="368">
        <v>114</v>
      </c>
      <c r="G80" s="317">
        <v>0</v>
      </c>
      <c r="H80" s="368">
        <v>114</v>
      </c>
      <c r="I80" s="317">
        <v>0</v>
      </c>
      <c r="J80" s="317">
        <v>0</v>
      </c>
      <c r="K80" s="317">
        <v>0</v>
      </c>
      <c r="L80" s="317">
        <v>0</v>
      </c>
      <c r="M80" s="317">
        <v>0</v>
      </c>
      <c r="N80" s="317">
        <v>0</v>
      </c>
      <c r="O80" s="317">
        <v>0</v>
      </c>
      <c r="P80" s="42"/>
    </row>
    <row r="81" spans="1:16" s="125" customFormat="1" ht="12.75">
      <c r="A81" s="361"/>
      <c r="B81" s="362"/>
      <c r="C81" s="366">
        <v>4210</v>
      </c>
      <c r="D81" s="367" t="s">
        <v>245</v>
      </c>
      <c r="E81" s="368">
        <v>996</v>
      </c>
      <c r="F81" s="368">
        <v>996</v>
      </c>
      <c r="G81" s="317">
        <v>0</v>
      </c>
      <c r="H81" s="317">
        <v>0</v>
      </c>
      <c r="I81" s="317">
        <v>0</v>
      </c>
      <c r="J81" s="317">
        <v>0</v>
      </c>
      <c r="K81" s="317">
        <v>0</v>
      </c>
      <c r="L81" s="317">
        <v>0</v>
      </c>
      <c r="M81" s="317">
        <v>0</v>
      </c>
      <c r="N81" s="317">
        <v>0</v>
      </c>
      <c r="O81" s="317">
        <v>0</v>
      </c>
      <c r="P81" s="42"/>
    </row>
    <row r="82" spans="1:16" s="125" customFormat="1" ht="12.75">
      <c r="A82" s="361"/>
      <c r="B82" s="362"/>
      <c r="C82" s="374">
        <v>4300</v>
      </c>
      <c r="D82" s="375" t="s">
        <v>241</v>
      </c>
      <c r="E82" s="376">
        <v>1970</v>
      </c>
      <c r="F82" s="376">
        <v>1970</v>
      </c>
      <c r="G82" s="357">
        <v>0</v>
      </c>
      <c r="H82" s="357">
        <v>0</v>
      </c>
      <c r="I82" s="357">
        <v>0</v>
      </c>
      <c r="J82" s="357">
        <v>0</v>
      </c>
      <c r="K82" s="357">
        <v>0</v>
      </c>
      <c r="L82" s="357">
        <v>0</v>
      </c>
      <c r="M82" s="357">
        <v>0</v>
      </c>
      <c r="N82" s="357">
        <v>0</v>
      </c>
      <c r="O82" s="357">
        <v>0</v>
      </c>
      <c r="P82" s="42"/>
    </row>
    <row r="83" spans="1:16" s="125" customFormat="1" ht="12.75">
      <c r="A83" s="361"/>
      <c r="B83" s="372"/>
      <c r="C83" s="374">
        <v>4740</v>
      </c>
      <c r="D83" s="375" t="s">
        <v>259</v>
      </c>
      <c r="E83" s="376">
        <v>400</v>
      </c>
      <c r="F83" s="376">
        <v>400</v>
      </c>
      <c r="G83" s="357">
        <v>0</v>
      </c>
      <c r="H83" s="357">
        <v>0</v>
      </c>
      <c r="I83" s="357">
        <v>0</v>
      </c>
      <c r="J83" s="357">
        <v>0</v>
      </c>
      <c r="K83" s="357">
        <v>0</v>
      </c>
      <c r="L83" s="357">
        <v>0</v>
      </c>
      <c r="M83" s="357">
        <v>0</v>
      </c>
      <c r="N83" s="357">
        <v>0</v>
      </c>
      <c r="O83" s="357">
        <v>0</v>
      </c>
      <c r="P83" s="42"/>
    </row>
    <row r="84" spans="1:16" s="125" customFormat="1" ht="12.75">
      <c r="A84" s="361"/>
      <c r="B84" s="372"/>
      <c r="C84" s="377"/>
      <c r="D84" s="378" t="s">
        <v>260</v>
      </c>
      <c r="E84" s="379"/>
      <c r="F84" s="379"/>
      <c r="G84" s="380"/>
      <c r="H84" s="380"/>
      <c r="I84" s="380"/>
      <c r="J84" s="380"/>
      <c r="K84" s="380"/>
      <c r="L84" s="380"/>
      <c r="M84" s="380"/>
      <c r="N84" s="380"/>
      <c r="O84" s="380"/>
      <c r="P84" s="42"/>
    </row>
    <row r="85" spans="1:16" s="125" customFormat="1" ht="12.75">
      <c r="A85" s="361"/>
      <c r="B85" s="358">
        <v>75022</v>
      </c>
      <c r="C85" s="359"/>
      <c r="D85" s="360" t="s">
        <v>263</v>
      </c>
      <c r="E85" s="297">
        <f>SUM(E86:E94)</f>
        <v>95900</v>
      </c>
      <c r="F85" s="297">
        <f aca="true" t="shared" si="21" ref="F85:L85">SUM(F86:F94)</f>
        <v>95900</v>
      </c>
      <c r="G85" s="297">
        <f t="shared" si="21"/>
        <v>0</v>
      </c>
      <c r="H85" s="297">
        <f t="shared" si="21"/>
        <v>0</v>
      </c>
      <c r="I85" s="297">
        <f t="shared" si="21"/>
        <v>0</v>
      </c>
      <c r="J85" s="297">
        <f t="shared" si="21"/>
        <v>0</v>
      </c>
      <c r="K85" s="297">
        <f t="shared" si="21"/>
        <v>0</v>
      </c>
      <c r="L85" s="297">
        <f t="shared" si="21"/>
        <v>0</v>
      </c>
      <c r="M85" s="297">
        <f>SUM(M86:M94)</f>
        <v>0</v>
      </c>
      <c r="N85" s="297">
        <f>SUM(N86:N94)</f>
        <v>0</v>
      </c>
      <c r="O85" s="297">
        <f>SUM(O86:O94)</f>
        <v>0</v>
      </c>
      <c r="P85" s="42"/>
    </row>
    <row r="86" spans="1:16" s="125" customFormat="1" ht="12.75">
      <c r="A86" s="361"/>
      <c r="B86" s="362"/>
      <c r="C86" s="363">
        <v>3030</v>
      </c>
      <c r="D86" s="364" t="s">
        <v>264</v>
      </c>
      <c r="E86" s="365">
        <v>59000</v>
      </c>
      <c r="F86" s="365">
        <v>59000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42"/>
    </row>
    <row r="87" spans="1:16" s="125" customFormat="1" ht="12.75">
      <c r="A87" s="361"/>
      <c r="B87" s="362"/>
      <c r="C87" s="366">
        <v>4210</v>
      </c>
      <c r="D87" s="367" t="s">
        <v>245</v>
      </c>
      <c r="E87" s="368">
        <v>4000</v>
      </c>
      <c r="F87" s="368">
        <v>4000</v>
      </c>
      <c r="G87" s="317">
        <v>0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0</v>
      </c>
      <c r="P87" s="42"/>
    </row>
    <row r="88" spans="1:16" s="125" customFormat="1" ht="12.75">
      <c r="A88" s="361"/>
      <c r="B88" s="362"/>
      <c r="C88" s="366">
        <v>4270</v>
      </c>
      <c r="D88" s="367" t="s">
        <v>235</v>
      </c>
      <c r="E88" s="368">
        <v>17900</v>
      </c>
      <c r="F88" s="368">
        <v>17900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0</v>
      </c>
      <c r="P88" s="42"/>
    </row>
    <row r="89" spans="1:16" s="125" customFormat="1" ht="12.75">
      <c r="A89" s="361"/>
      <c r="B89" s="362"/>
      <c r="C89" s="366">
        <v>4300</v>
      </c>
      <c r="D89" s="367" t="s">
        <v>241</v>
      </c>
      <c r="E89" s="368">
        <v>6000</v>
      </c>
      <c r="F89" s="368">
        <v>6000</v>
      </c>
      <c r="G89" s="317">
        <v>0</v>
      </c>
      <c r="H89" s="317">
        <v>0</v>
      </c>
      <c r="I89" s="317">
        <v>0</v>
      </c>
      <c r="J89" s="317">
        <v>0</v>
      </c>
      <c r="K89" s="317">
        <v>0</v>
      </c>
      <c r="L89" s="317">
        <v>0</v>
      </c>
      <c r="M89" s="317">
        <v>0</v>
      </c>
      <c r="N89" s="317">
        <v>0</v>
      </c>
      <c r="O89" s="317">
        <v>0</v>
      </c>
      <c r="P89" s="42"/>
    </row>
    <row r="90" spans="1:16" s="125" customFormat="1" ht="12.75">
      <c r="A90" s="361"/>
      <c r="B90" s="362"/>
      <c r="C90" s="366">
        <v>4410</v>
      </c>
      <c r="D90" s="367" t="s">
        <v>265</v>
      </c>
      <c r="E90" s="368">
        <v>2000</v>
      </c>
      <c r="F90" s="368">
        <v>2000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42"/>
    </row>
    <row r="91" spans="1:16" s="125" customFormat="1" ht="12.75">
      <c r="A91" s="361"/>
      <c r="B91" s="362"/>
      <c r="C91" s="374">
        <v>4740</v>
      </c>
      <c r="D91" s="375" t="s">
        <v>259</v>
      </c>
      <c r="E91" s="376">
        <v>4000</v>
      </c>
      <c r="F91" s="376">
        <v>4000</v>
      </c>
      <c r="G91" s="385">
        <v>0</v>
      </c>
      <c r="H91" s="357">
        <v>0</v>
      </c>
      <c r="I91" s="357">
        <v>0</v>
      </c>
      <c r="J91" s="357">
        <v>0</v>
      </c>
      <c r="K91" s="357">
        <v>0</v>
      </c>
      <c r="L91" s="357">
        <v>0</v>
      </c>
      <c r="M91" s="357">
        <v>0</v>
      </c>
      <c r="N91" s="357">
        <v>0</v>
      </c>
      <c r="O91" s="357">
        <v>0</v>
      </c>
      <c r="P91" s="42"/>
    </row>
    <row r="92" spans="1:16" s="125" customFormat="1" ht="12.75">
      <c r="A92" s="361"/>
      <c r="B92" s="362"/>
      <c r="C92" s="377"/>
      <c r="D92" s="378" t="s">
        <v>260</v>
      </c>
      <c r="E92" s="379"/>
      <c r="F92" s="379"/>
      <c r="G92" s="386"/>
      <c r="H92" s="380"/>
      <c r="I92" s="380"/>
      <c r="J92" s="380"/>
      <c r="K92" s="380"/>
      <c r="L92" s="380"/>
      <c r="M92" s="380"/>
      <c r="N92" s="380"/>
      <c r="O92" s="380"/>
      <c r="P92" s="42"/>
    </row>
    <row r="93" spans="1:16" s="125" customFormat="1" ht="12.75">
      <c r="A93" s="361"/>
      <c r="B93" s="362"/>
      <c r="C93" s="374">
        <v>4750</v>
      </c>
      <c r="D93" s="375" t="s">
        <v>261</v>
      </c>
      <c r="E93" s="376">
        <v>3000</v>
      </c>
      <c r="F93" s="376">
        <v>3000</v>
      </c>
      <c r="G93" s="385">
        <v>0</v>
      </c>
      <c r="H93" s="357">
        <v>0</v>
      </c>
      <c r="I93" s="357">
        <v>0</v>
      </c>
      <c r="J93" s="357">
        <v>0</v>
      </c>
      <c r="K93" s="357">
        <v>0</v>
      </c>
      <c r="L93" s="357">
        <v>0</v>
      </c>
      <c r="M93" s="357">
        <v>0</v>
      </c>
      <c r="N93" s="357">
        <v>0</v>
      </c>
      <c r="O93" s="357">
        <v>0</v>
      </c>
      <c r="P93" s="42"/>
    </row>
    <row r="94" spans="1:16" s="125" customFormat="1" ht="12.75">
      <c r="A94" s="361"/>
      <c r="B94" s="362"/>
      <c r="C94" s="381"/>
      <c r="D94" s="382" t="s">
        <v>262</v>
      </c>
      <c r="E94" s="383"/>
      <c r="F94" s="383"/>
      <c r="G94" s="387"/>
      <c r="H94" s="384"/>
      <c r="I94" s="384"/>
      <c r="J94" s="384"/>
      <c r="K94" s="384"/>
      <c r="L94" s="384"/>
      <c r="M94" s="384"/>
      <c r="N94" s="384"/>
      <c r="O94" s="384"/>
      <c r="P94" s="42"/>
    </row>
    <row r="95" spans="1:16" s="125" customFormat="1" ht="12.75">
      <c r="A95" s="361"/>
      <c r="B95" s="358">
        <v>75023</v>
      </c>
      <c r="C95" s="359"/>
      <c r="D95" s="360" t="s">
        <v>163</v>
      </c>
      <c r="E95" s="297">
        <f>SUM(E96:E123)</f>
        <v>1261274</v>
      </c>
      <c r="F95" s="297">
        <f aca="true" t="shared" si="22" ref="F95:L95">SUM(F96:F123)</f>
        <v>1241274</v>
      </c>
      <c r="G95" s="297">
        <f t="shared" si="22"/>
        <v>770800</v>
      </c>
      <c r="H95" s="297">
        <f t="shared" si="22"/>
        <v>128310</v>
      </c>
      <c r="I95" s="297">
        <f t="shared" si="22"/>
        <v>0</v>
      </c>
      <c r="J95" s="297">
        <f t="shared" si="22"/>
        <v>0</v>
      </c>
      <c r="K95" s="297">
        <f t="shared" si="22"/>
        <v>0</v>
      </c>
      <c r="L95" s="297">
        <f t="shared" si="22"/>
        <v>20000</v>
      </c>
      <c r="M95" s="297">
        <f>SUM(M96:M123)</f>
        <v>0</v>
      </c>
      <c r="N95" s="297">
        <f>SUM(N96:N123)</f>
        <v>0</v>
      </c>
      <c r="O95" s="297">
        <f>SUM(O96:O123)</f>
        <v>20000</v>
      </c>
      <c r="P95" s="42"/>
    </row>
    <row r="96" spans="1:16" s="125" customFormat="1" ht="12.75">
      <c r="A96" s="361"/>
      <c r="B96" s="388"/>
      <c r="C96" s="389">
        <v>3020</v>
      </c>
      <c r="D96" s="390" t="s">
        <v>323</v>
      </c>
      <c r="E96" s="391">
        <v>1500</v>
      </c>
      <c r="F96" s="391">
        <v>1500</v>
      </c>
      <c r="G96" s="329">
        <v>0</v>
      </c>
      <c r="H96" s="329">
        <v>0</v>
      </c>
      <c r="I96" s="329">
        <v>0</v>
      </c>
      <c r="J96" s="329">
        <v>0</v>
      </c>
      <c r="K96" s="329">
        <v>0</v>
      </c>
      <c r="L96" s="329">
        <v>0</v>
      </c>
      <c r="M96" s="329">
        <v>0</v>
      </c>
      <c r="N96" s="329">
        <v>0</v>
      </c>
      <c r="O96" s="329">
        <v>0</v>
      </c>
      <c r="P96" s="42"/>
    </row>
    <row r="97" spans="1:16" s="125" customFormat="1" ht="12.75">
      <c r="A97" s="361"/>
      <c r="B97" s="362"/>
      <c r="C97" s="366">
        <v>4010</v>
      </c>
      <c r="D97" s="367" t="s">
        <v>250</v>
      </c>
      <c r="E97" s="368">
        <v>709200</v>
      </c>
      <c r="F97" s="368">
        <v>709200</v>
      </c>
      <c r="G97" s="368">
        <v>709200</v>
      </c>
      <c r="H97" s="317">
        <v>0</v>
      </c>
      <c r="I97" s="317">
        <v>0</v>
      </c>
      <c r="J97" s="317">
        <v>0</v>
      </c>
      <c r="K97" s="317">
        <v>0</v>
      </c>
      <c r="L97" s="317">
        <v>0</v>
      </c>
      <c r="M97" s="317">
        <v>0</v>
      </c>
      <c r="N97" s="317">
        <v>0</v>
      </c>
      <c r="O97" s="317">
        <v>0</v>
      </c>
      <c r="P97" s="42"/>
    </row>
    <row r="98" spans="1:16" s="125" customFormat="1" ht="12.75">
      <c r="A98" s="361"/>
      <c r="B98" s="362"/>
      <c r="C98" s="366">
        <v>4040</v>
      </c>
      <c r="D98" s="367" t="s">
        <v>251</v>
      </c>
      <c r="E98" s="368">
        <v>51600</v>
      </c>
      <c r="F98" s="368">
        <v>51600</v>
      </c>
      <c r="G98" s="368">
        <v>51600</v>
      </c>
      <c r="H98" s="317">
        <v>0</v>
      </c>
      <c r="I98" s="317">
        <v>0</v>
      </c>
      <c r="J98" s="317">
        <v>0</v>
      </c>
      <c r="K98" s="317">
        <v>0</v>
      </c>
      <c r="L98" s="317">
        <v>0</v>
      </c>
      <c r="M98" s="317">
        <v>0</v>
      </c>
      <c r="N98" s="317">
        <v>0</v>
      </c>
      <c r="O98" s="317">
        <v>0</v>
      </c>
      <c r="P98" s="42"/>
    </row>
    <row r="99" spans="1:16" s="125" customFormat="1" ht="12.75">
      <c r="A99" s="361"/>
      <c r="B99" s="362"/>
      <c r="C99" s="366">
        <v>4110</v>
      </c>
      <c r="D99" s="367" t="s">
        <v>248</v>
      </c>
      <c r="E99" s="368">
        <v>110400</v>
      </c>
      <c r="F99" s="368">
        <v>110400</v>
      </c>
      <c r="G99" s="317">
        <v>0</v>
      </c>
      <c r="H99" s="368">
        <v>110400</v>
      </c>
      <c r="I99" s="317">
        <v>0</v>
      </c>
      <c r="J99" s="317">
        <v>0</v>
      </c>
      <c r="K99" s="317">
        <v>0</v>
      </c>
      <c r="L99" s="317">
        <v>0</v>
      </c>
      <c r="M99" s="317">
        <v>0</v>
      </c>
      <c r="N99" s="317">
        <v>0</v>
      </c>
      <c r="O99" s="317">
        <v>0</v>
      </c>
      <c r="P99" s="42"/>
    </row>
    <row r="100" spans="1:16" s="125" customFormat="1" ht="12.75">
      <c r="A100" s="361"/>
      <c r="B100" s="362"/>
      <c r="C100" s="366">
        <v>4120</v>
      </c>
      <c r="D100" s="367" t="s">
        <v>249</v>
      </c>
      <c r="E100" s="368">
        <v>17910</v>
      </c>
      <c r="F100" s="368">
        <v>17910</v>
      </c>
      <c r="G100" s="317">
        <v>0</v>
      </c>
      <c r="H100" s="368">
        <v>17910</v>
      </c>
      <c r="I100" s="317">
        <v>0</v>
      </c>
      <c r="J100" s="317">
        <v>0</v>
      </c>
      <c r="K100" s="317">
        <v>0</v>
      </c>
      <c r="L100" s="317">
        <v>0</v>
      </c>
      <c r="M100" s="317">
        <v>0</v>
      </c>
      <c r="N100" s="317">
        <v>0</v>
      </c>
      <c r="O100" s="317">
        <v>0</v>
      </c>
      <c r="P100" s="42"/>
    </row>
    <row r="101" spans="1:16" s="125" customFormat="1" ht="12.75">
      <c r="A101" s="361"/>
      <c r="B101" s="362"/>
      <c r="C101" s="366">
        <v>4170</v>
      </c>
      <c r="D101" s="367" t="s">
        <v>244</v>
      </c>
      <c r="E101" s="368">
        <v>10000</v>
      </c>
      <c r="F101" s="368">
        <v>10000</v>
      </c>
      <c r="G101" s="368">
        <v>10000</v>
      </c>
      <c r="H101" s="317">
        <v>0</v>
      </c>
      <c r="I101" s="317">
        <v>0</v>
      </c>
      <c r="J101" s="317">
        <v>0</v>
      </c>
      <c r="K101" s="317">
        <v>0</v>
      </c>
      <c r="L101" s="317">
        <v>0</v>
      </c>
      <c r="M101" s="317">
        <v>0</v>
      </c>
      <c r="N101" s="317">
        <v>0</v>
      </c>
      <c r="O101" s="317">
        <v>0</v>
      </c>
      <c r="P101" s="42"/>
    </row>
    <row r="102" spans="1:16" s="125" customFormat="1" ht="12.75">
      <c r="A102" s="361"/>
      <c r="B102" s="362"/>
      <c r="C102" s="366">
        <v>4210</v>
      </c>
      <c r="D102" s="367" t="s">
        <v>245</v>
      </c>
      <c r="E102" s="368">
        <v>49140</v>
      </c>
      <c r="F102" s="368">
        <v>49140</v>
      </c>
      <c r="G102" s="317">
        <v>0</v>
      </c>
      <c r="H102" s="317">
        <v>0</v>
      </c>
      <c r="I102" s="317">
        <v>0</v>
      </c>
      <c r="J102" s="317">
        <v>0</v>
      </c>
      <c r="K102" s="317">
        <v>0</v>
      </c>
      <c r="L102" s="317">
        <v>0</v>
      </c>
      <c r="M102" s="317">
        <v>0</v>
      </c>
      <c r="N102" s="317">
        <v>0</v>
      </c>
      <c r="O102" s="317">
        <v>0</v>
      </c>
      <c r="P102" s="42"/>
    </row>
    <row r="103" spans="1:16" s="125" customFormat="1" ht="12.75">
      <c r="A103" s="361"/>
      <c r="B103" s="362"/>
      <c r="C103" s="366">
        <v>4260</v>
      </c>
      <c r="D103" s="367" t="s">
        <v>252</v>
      </c>
      <c r="E103" s="368">
        <v>10000</v>
      </c>
      <c r="F103" s="368">
        <v>10000</v>
      </c>
      <c r="G103" s="317">
        <v>0</v>
      </c>
      <c r="H103" s="317">
        <v>0</v>
      </c>
      <c r="I103" s="317">
        <v>0</v>
      </c>
      <c r="J103" s="317">
        <v>0</v>
      </c>
      <c r="K103" s="317">
        <v>0</v>
      </c>
      <c r="L103" s="317">
        <v>0</v>
      </c>
      <c r="M103" s="317">
        <v>0</v>
      </c>
      <c r="N103" s="317">
        <v>0</v>
      </c>
      <c r="O103" s="317">
        <v>0</v>
      </c>
      <c r="P103" s="42"/>
    </row>
    <row r="104" spans="1:16" s="125" customFormat="1" ht="12.75">
      <c r="A104" s="361"/>
      <c r="B104" s="362"/>
      <c r="C104" s="366">
        <v>4270</v>
      </c>
      <c r="D104" s="367" t="s">
        <v>235</v>
      </c>
      <c r="E104" s="368">
        <v>58900</v>
      </c>
      <c r="F104" s="368">
        <v>58900</v>
      </c>
      <c r="G104" s="317">
        <v>0</v>
      </c>
      <c r="H104" s="317">
        <v>0</v>
      </c>
      <c r="I104" s="317">
        <v>0</v>
      </c>
      <c r="J104" s="317">
        <v>0</v>
      </c>
      <c r="K104" s="317">
        <v>0</v>
      </c>
      <c r="L104" s="317">
        <v>0</v>
      </c>
      <c r="M104" s="317">
        <v>0</v>
      </c>
      <c r="N104" s="317">
        <v>0</v>
      </c>
      <c r="O104" s="317">
        <v>0</v>
      </c>
      <c r="P104" s="42"/>
    </row>
    <row r="105" spans="1:16" s="125" customFormat="1" ht="12.75">
      <c r="A105" s="361"/>
      <c r="B105" s="362"/>
      <c r="C105" s="366">
        <v>4280</v>
      </c>
      <c r="D105" s="367" t="s">
        <v>266</v>
      </c>
      <c r="E105" s="368">
        <v>1000</v>
      </c>
      <c r="F105" s="368">
        <v>1000</v>
      </c>
      <c r="G105" s="317">
        <v>0</v>
      </c>
      <c r="H105" s="317">
        <v>0</v>
      </c>
      <c r="I105" s="317">
        <v>0</v>
      </c>
      <c r="J105" s="317">
        <v>0</v>
      </c>
      <c r="K105" s="317">
        <v>0</v>
      </c>
      <c r="L105" s="317">
        <v>0</v>
      </c>
      <c r="M105" s="317">
        <v>0</v>
      </c>
      <c r="N105" s="317">
        <v>0</v>
      </c>
      <c r="O105" s="317">
        <v>0</v>
      </c>
      <c r="P105" s="42"/>
    </row>
    <row r="106" spans="1:16" s="125" customFormat="1" ht="12.75">
      <c r="A106" s="361"/>
      <c r="B106" s="362"/>
      <c r="C106" s="366">
        <v>4300</v>
      </c>
      <c r="D106" s="367" t="s">
        <v>241</v>
      </c>
      <c r="E106" s="368">
        <v>110000</v>
      </c>
      <c r="F106" s="368">
        <v>110000</v>
      </c>
      <c r="G106" s="317">
        <v>0</v>
      </c>
      <c r="H106" s="317">
        <v>0</v>
      </c>
      <c r="I106" s="317">
        <v>0</v>
      </c>
      <c r="J106" s="317">
        <v>0</v>
      </c>
      <c r="K106" s="317">
        <v>0</v>
      </c>
      <c r="L106" s="317">
        <v>0</v>
      </c>
      <c r="M106" s="317">
        <v>0</v>
      </c>
      <c r="N106" s="317">
        <v>0</v>
      </c>
      <c r="O106" s="317">
        <v>0</v>
      </c>
      <c r="P106" s="42"/>
    </row>
    <row r="107" spans="1:16" s="125" customFormat="1" ht="12.75">
      <c r="A107" s="361"/>
      <c r="B107" s="362"/>
      <c r="C107" s="366">
        <v>4350</v>
      </c>
      <c r="D107" s="367" t="s">
        <v>253</v>
      </c>
      <c r="E107" s="368">
        <v>4500</v>
      </c>
      <c r="F107" s="368">
        <v>4500</v>
      </c>
      <c r="G107" s="317">
        <v>0</v>
      </c>
      <c r="H107" s="317">
        <v>0</v>
      </c>
      <c r="I107" s="317">
        <v>0</v>
      </c>
      <c r="J107" s="317">
        <v>0</v>
      </c>
      <c r="K107" s="317">
        <v>0</v>
      </c>
      <c r="L107" s="317">
        <v>0</v>
      </c>
      <c r="M107" s="317">
        <v>0</v>
      </c>
      <c r="N107" s="317">
        <v>0</v>
      </c>
      <c r="O107" s="317">
        <v>0</v>
      </c>
      <c r="P107" s="42"/>
    </row>
    <row r="108" spans="1:16" s="125" customFormat="1" ht="12.75">
      <c r="A108" s="361"/>
      <c r="B108" s="362"/>
      <c r="C108" s="374">
        <v>4360</v>
      </c>
      <c r="D108" s="375" t="s">
        <v>254</v>
      </c>
      <c r="E108" s="376">
        <v>1600</v>
      </c>
      <c r="F108" s="376">
        <v>1600</v>
      </c>
      <c r="G108" s="357">
        <v>0</v>
      </c>
      <c r="H108" s="357">
        <v>0</v>
      </c>
      <c r="I108" s="357">
        <v>0</v>
      </c>
      <c r="J108" s="357">
        <v>0</v>
      </c>
      <c r="K108" s="357">
        <v>0</v>
      </c>
      <c r="L108" s="357">
        <v>0</v>
      </c>
      <c r="M108" s="357">
        <v>0</v>
      </c>
      <c r="N108" s="357">
        <v>0</v>
      </c>
      <c r="O108" s="357">
        <v>0</v>
      </c>
      <c r="P108" s="42"/>
    </row>
    <row r="109" spans="1:16" s="125" customFormat="1" ht="12.75">
      <c r="A109" s="361"/>
      <c r="B109" s="362"/>
      <c r="C109" s="377"/>
      <c r="D109" s="378" t="s">
        <v>267</v>
      </c>
      <c r="E109" s="379"/>
      <c r="F109" s="379"/>
      <c r="G109" s="380"/>
      <c r="H109" s="380"/>
      <c r="I109" s="380"/>
      <c r="J109" s="380"/>
      <c r="K109" s="380"/>
      <c r="L109" s="380"/>
      <c r="M109" s="380"/>
      <c r="N109" s="380"/>
      <c r="O109" s="380"/>
      <c r="P109" s="42"/>
    </row>
    <row r="110" spans="1:16" s="125" customFormat="1" ht="12.75">
      <c r="A110" s="361"/>
      <c r="B110" s="362"/>
      <c r="C110" s="374">
        <v>4370</v>
      </c>
      <c r="D110" s="375" t="s">
        <v>254</v>
      </c>
      <c r="E110" s="376">
        <v>9500</v>
      </c>
      <c r="F110" s="376">
        <v>9500</v>
      </c>
      <c r="G110" s="357">
        <v>0</v>
      </c>
      <c r="H110" s="357">
        <v>0</v>
      </c>
      <c r="I110" s="357">
        <v>0</v>
      </c>
      <c r="J110" s="357">
        <v>0</v>
      </c>
      <c r="K110" s="357">
        <v>0</v>
      </c>
      <c r="L110" s="357">
        <v>0</v>
      </c>
      <c r="M110" s="357">
        <v>0</v>
      </c>
      <c r="N110" s="357">
        <v>0</v>
      </c>
      <c r="O110" s="357">
        <v>0</v>
      </c>
      <c r="P110" s="42"/>
    </row>
    <row r="111" spans="1:16" s="125" customFormat="1" ht="12.75">
      <c r="A111" s="361"/>
      <c r="B111" s="362"/>
      <c r="C111" s="377"/>
      <c r="D111" s="378" t="s">
        <v>255</v>
      </c>
      <c r="E111" s="379"/>
      <c r="F111" s="379"/>
      <c r="G111" s="380"/>
      <c r="H111" s="380"/>
      <c r="I111" s="380"/>
      <c r="J111" s="380"/>
      <c r="K111" s="380"/>
      <c r="L111" s="380"/>
      <c r="M111" s="380"/>
      <c r="N111" s="380"/>
      <c r="O111" s="380"/>
      <c r="P111" s="42"/>
    </row>
    <row r="112" spans="1:16" s="125" customFormat="1" ht="12.75">
      <c r="A112" s="361"/>
      <c r="B112" s="362"/>
      <c r="C112" s="366">
        <v>4380</v>
      </c>
      <c r="D112" s="367" t="s">
        <v>268</v>
      </c>
      <c r="E112" s="368">
        <v>2000</v>
      </c>
      <c r="F112" s="368">
        <v>2000</v>
      </c>
      <c r="G112" s="317">
        <v>0</v>
      </c>
      <c r="H112" s="317">
        <v>0</v>
      </c>
      <c r="I112" s="317">
        <v>0</v>
      </c>
      <c r="J112" s="317">
        <v>0</v>
      </c>
      <c r="K112" s="317">
        <v>0</v>
      </c>
      <c r="L112" s="317">
        <v>0</v>
      </c>
      <c r="M112" s="317">
        <v>0</v>
      </c>
      <c r="N112" s="317">
        <v>0</v>
      </c>
      <c r="O112" s="317">
        <v>0</v>
      </c>
      <c r="P112" s="42"/>
    </row>
    <row r="113" spans="1:16" s="125" customFormat="1" ht="12.75">
      <c r="A113" s="361"/>
      <c r="B113" s="362"/>
      <c r="C113" s="366">
        <v>4410</v>
      </c>
      <c r="D113" s="367" t="s">
        <v>265</v>
      </c>
      <c r="E113" s="368">
        <v>20000</v>
      </c>
      <c r="F113" s="368">
        <v>20000</v>
      </c>
      <c r="G113" s="317">
        <v>0</v>
      </c>
      <c r="H113" s="317">
        <v>0</v>
      </c>
      <c r="I113" s="317">
        <v>0</v>
      </c>
      <c r="J113" s="317">
        <v>0</v>
      </c>
      <c r="K113" s="317">
        <v>0</v>
      </c>
      <c r="L113" s="317">
        <v>0</v>
      </c>
      <c r="M113" s="317">
        <v>0</v>
      </c>
      <c r="N113" s="317">
        <v>0</v>
      </c>
      <c r="O113" s="317">
        <v>0</v>
      </c>
      <c r="P113" s="42"/>
    </row>
    <row r="114" spans="1:16" s="125" customFormat="1" ht="12.75">
      <c r="A114" s="361"/>
      <c r="B114" s="362"/>
      <c r="C114" s="366">
        <v>4420</v>
      </c>
      <c r="D114" s="367" t="s">
        <v>269</v>
      </c>
      <c r="E114" s="368">
        <v>4000</v>
      </c>
      <c r="F114" s="368">
        <v>4000</v>
      </c>
      <c r="G114" s="317">
        <v>0</v>
      </c>
      <c r="H114" s="317">
        <v>0</v>
      </c>
      <c r="I114" s="317">
        <v>0</v>
      </c>
      <c r="J114" s="317">
        <v>0</v>
      </c>
      <c r="K114" s="317">
        <v>0</v>
      </c>
      <c r="L114" s="317">
        <v>0</v>
      </c>
      <c r="M114" s="317">
        <v>0</v>
      </c>
      <c r="N114" s="317">
        <v>0</v>
      </c>
      <c r="O114" s="317">
        <v>0</v>
      </c>
      <c r="P114" s="42"/>
    </row>
    <row r="115" spans="1:16" s="125" customFormat="1" ht="12.75">
      <c r="A115" s="361"/>
      <c r="B115" s="362"/>
      <c r="C115" s="366">
        <v>4430</v>
      </c>
      <c r="D115" s="367" t="s">
        <v>242</v>
      </c>
      <c r="E115" s="368">
        <v>6000</v>
      </c>
      <c r="F115" s="368">
        <v>6000</v>
      </c>
      <c r="G115" s="317">
        <v>0</v>
      </c>
      <c r="H115" s="317">
        <v>0</v>
      </c>
      <c r="I115" s="317">
        <v>0</v>
      </c>
      <c r="J115" s="317">
        <v>0</v>
      </c>
      <c r="K115" s="317">
        <v>0</v>
      </c>
      <c r="L115" s="317">
        <v>0</v>
      </c>
      <c r="M115" s="317">
        <v>0</v>
      </c>
      <c r="N115" s="317">
        <v>0</v>
      </c>
      <c r="O115" s="317">
        <v>0</v>
      </c>
      <c r="P115" s="42"/>
    </row>
    <row r="116" spans="1:16" s="125" customFormat="1" ht="12.75">
      <c r="A116" s="361"/>
      <c r="B116" s="362"/>
      <c r="C116" s="366">
        <v>4440</v>
      </c>
      <c r="D116" s="367" t="s">
        <v>256</v>
      </c>
      <c r="E116" s="368">
        <v>18024</v>
      </c>
      <c r="F116" s="368">
        <v>18024</v>
      </c>
      <c r="G116" s="392">
        <v>0</v>
      </c>
      <c r="H116" s="368">
        <v>0</v>
      </c>
      <c r="I116" s="317">
        <v>0</v>
      </c>
      <c r="J116" s="317">
        <v>0</v>
      </c>
      <c r="K116" s="317">
        <v>0</v>
      </c>
      <c r="L116" s="317">
        <v>0</v>
      </c>
      <c r="M116" s="317">
        <v>0</v>
      </c>
      <c r="N116" s="317">
        <v>0</v>
      </c>
      <c r="O116" s="317">
        <v>0</v>
      </c>
      <c r="P116" s="42"/>
    </row>
    <row r="117" spans="1:16" s="125" customFormat="1" ht="12.75">
      <c r="A117" s="361"/>
      <c r="B117" s="362"/>
      <c r="C117" s="374">
        <v>4700</v>
      </c>
      <c r="D117" s="375" t="s">
        <v>257</v>
      </c>
      <c r="E117" s="376">
        <v>24000</v>
      </c>
      <c r="F117" s="376">
        <v>24000</v>
      </c>
      <c r="G117" s="357">
        <v>0</v>
      </c>
      <c r="H117" s="357">
        <v>0</v>
      </c>
      <c r="I117" s="357">
        <v>0</v>
      </c>
      <c r="J117" s="357">
        <v>0</v>
      </c>
      <c r="K117" s="357">
        <v>0</v>
      </c>
      <c r="L117" s="357">
        <v>0</v>
      </c>
      <c r="M117" s="357">
        <v>0</v>
      </c>
      <c r="N117" s="357">
        <v>0</v>
      </c>
      <c r="O117" s="357">
        <v>0</v>
      </c>
      <c r="P117" s="42"/>
    </row>
    <row r="118" spans="1:16" s="125" customFormat="1" ht="12.75">
      <c r="A118" s="361"/>
      <c r="B118" s="362"/>
      <c r="C118" s="377"/>
      <c r="D118" s="378" t="s">
        <v>258</v>
      </c>
      <c r="E118" s="379"/>
      <c r="F118" s="379"/>
      <c r="G118" s="380"/>
      <c r="H118" s="380"/>
      <c r="I118" s="380"/>
      <c r="J118" s="380"/>
      <c r="K118" s="380"/>
      <c r="L118" s="380"/>
      <c r="M118" s="380"/>
      <c r="N118" s="380"/>
      <c r="O118" s="380"/>
      <c r="P118" s="42"/>
    </row>
    <row r="119" spans="1:16" s="125" customFormat="1" ht="12.75">
      <c r="A119" s="361"/>
      <c r="B119" s="362"/>
      <c r="C119" s="374">
        <v>4740</v>
      </c>
      <c r="D119" s="375" t="s">
        <v>259</v>
      </c>
      <c r="E119" s="376">
        <v>4000</v>
      </c>
      <c r="F119" s="376">
        <v>4000</v>
      </c>
      <c r="G119" s="357">
        <v>0</v>
      </c>
      <c r="H119" s="357">
        <v>0</v>
      </c>
      <c r="I119" s="357">
        <v>0</v>
      </c>
      <c r="J119" s="357">
        <v>0</v>
      </c>
      <c r="K119" s="357">
        <v>0</v>
      </c>
      <c r="L119" s="357">
        <v>0</v>
      </c>
      <c r="M119" s="357">
        <v>0</v>
      </c>
      <c r="N119" s="357">
        <v>0</v>
      </c>
      <c r="O119" s="357">
        <v>0</v>
      </c>
      <c r="P119" s="42"/>
    </row>
    <row r="120" spans="1:16" s="125" customFormat="1" ht="12.75">
      <c r="A120" s="361"/>
      <c r="B120" s="362"/>
      <c r="C120" s="377"/>
      <c r="D120" s="378" t="s">
        <v>260</v>
      </c>
      <c r="E120" s="379"/>
      <c r="F120" s="379"/>
      <c r="G120" s="380"/>
      <c r="H120" s="380"/>
      <c r="I120" s="380"/>
      <c r="J120" s="380"/>
      <c r="K120" s="380"/>
      <c r="L120" s="380"/>
      <c r="M120" s="380"/>
      <c r="N120" s="380"/>
      <c r="O120" s="380"/>
      <c r="P120" s="42"/>
    </row>
    <row r="121" spans="1:16" s="125" customFormat="1" ht="12.75">
      <c r="A121" s="361"/>
      <c r="B121" s="362"/>
      <c r="C121" s="374">
        <v>4750</v>
      </c>
      <c r="D121" s="375" t="s">
        <v>261</v>
      </c>
      <c r="E121" s="376">
        <v>18000</v>
      </c>
      <c r="F121" s="376">
        <v>18000</v>
      </c>
      <c r="G121" s="357">
        <v>0</v>
      </c>
      <c r="H121" s="357">
        <v>0</v>
      </c>
      <c r="I121" s="357">
        <v>0</v>
      </c>
      <c r="J121" s="357"/>
      <c r="K121" s="357">
        <v>0</v>
      </c>
      <c r="L121" s="357">
        <v>0</v>
      </c>
      <c r="M121" s="357">
        <v>0</v>
      </c>
      <c r="N121" s="357">
        <v>0</v>
      </c>
      <c r="O121" s="357">
        <v>0</v>
      </c>
      <c r="P121" s="42"/>
    </row>
    <row r="122" spans="1:16" s="125" customFormat="1" ht="12.75">
      <c r="A122" s="361"/>
      <c r="B122" s="362"/>
      <c r="C122" s="377"/>
      <c r="D122" s="378" t="s">
        <v>262</v>
      </c>
      <c r="E122" s="379"/>
      <c r="F122" s="379"/>
      <c r="G122" s="380"/>
      <c r="H122" s="380"/>
      <c r="I122" s="380"/>
      <c r="J122" s="380"/>
      <c r="K122" s="380"/>
      <c r="L122" s="380"/>
      <c r="M122" s="380"/>
      <c r="N122" s="380"/>
      <c r="O122" s="380"/>
      <c r="P122" s="42"/>
    </row>
    <row r="123" spans="1:16" s="129" customFormat="1" ht="12.75">
      <c r="A123" s="361"/>
      <c r="B123" s="362"/>
      <c r="C123" s="369">
        <v>6050</v>
      </c>
      <c r="D123" s="370" t="s">
        <v>237</v>
      </c>
      <c r="E123" s="371">
        <f>SUM(E124)</f>
        <v>20000</v>
      </c>
      <c r="F123" s="371">
        <f aca="true" t="shared" si="23" ref="F123:L123">SUM(F124)</f>
        <v>0</v>
      </c>
      <c r="G123" s="371">
        <f t="shared" si="23"/>
        <v>0</v>
      </c>
      <c r="H123" s="371">
        <f t="shared" si="23"/>
        <v>0</v>
      </c>
      <c r="I123" s="371">
        <f t="shared" si="23"/>
        <v>0</v>
      </c>
      <c r="J123" s="371">
        <f t="shared" si="23"/>
        <v>0</v>
      </c>
      <c r="K123" s="371">
        <f t="shared" si="23"/>
        <v>0</v>
      </c>
      <c r="L123" s="371">
        <f t="shared" si="23"/>
        <v>20000</v>
      </c>
      <c r="M123" s="371">
        <f>SUM(M124)</f>
        <v>0</v>
      </c>
      <c r="N123" s="371">
        <f>SUM(N124)</f>
        <v>0</v>
      </c>
      <c r="O123" s="371">
        <f>SUM(O124)</f>
        <v>20000</v>
      </c>
      <c r="P123" s="42"/>
    </row>
    <row r="124" spans="1:16" s="129" customFormat="1" ht="12.75" hidden="1">
      <c r="A124" s="361"/>
      <c r="B124" s="372"/>
      <c r="C124" s="393"/>
      <c r="D124" s="382" t="s">
        <v>376</v>
      </c>
      <c r="E124" s="394">
        <v>20000</v>
      </c>
      <c r="F124" s="395">
        <v>0</v>
      </c>
      <c r="G124" s="395">
        <v>0</v>
      </c>
      <c r="H124" s="395">
        <v>0</v>
      </c>
      <c r="I124" s="395">
        <v>0</v>
      </c>
      <c r="J124" s="395">
        <v>0</v>
      </c>
      <c r="K124" s="395">
        <v>0</v>
      </c>
      <c r="L124" s="394">
        <v>20000</v>
      </c>
      <c r="M124" s="394">
        <v>0</v>
      </c>
      <c r="N124" s="394">
        <v>0</v>
      </c>
      <c r="O124" s="394">
        <v>20000</v>
      </c>
      <c r="P124" s="42"/>
    </row>
    <row r="125" spans="1:16" ht="12.75">
      <c r="A125" s="361"/>
      <c r="B125" s="336">
        <v>75075</v>
      </c>
      <c r="C125" s="294"/>
      <c r="D125" s="295" t="s">
        <v>271</v>
      </c>
      <c r="E125" s="296">
        <f>SUM(E126:E127)</f>
        <v>3000</v>
      </c>
      <c r="F125" s="296">
        <f aca="true" t="shared" si="24" ref="F125:L125">SUM(F126:F127)</f>
        <v>3000</v>
      </c>
      <c r="G125" s="296">
        <f t="shared" si="24"/>
        <v>500</v>
      </c>
      <c r="H125" s="296">
        <f t="shared" si="24"/>
        <v>0</v>
      </c>
      <c r="I125" s="296">
        <f t="shared" si="24"/>
        <v>0</v>
      </c>
      <c r="J125" s="296">
        <f t="shared" si="24"/>
        <v>0</v>
      </c>
      <c r="K125" s="296">
        <f t="shared" si="24"/>
        <v>0</v>
      </c>
      <c r="L125" s="296">
        <f t="shared" si="24"/>
        <v>0</v>
      </c>
      <c r="M125" s="296">
        <f>SUM(M126:M127)</f>
        <v>0</v>
      </c>
      <c r="N125" s="296">
        <f>SUM(N126:N127)</f>
        <v>0</v>
      </c>
      <c r="O125" s="296">
        <f>SUM(O126:O127)</f>
        <v>0</v>
      </c>
      <c r="P125" s="173"/>
    </row>
    <row r="126" spans="1:16" ht="12.75">
      <c r="A126" s="344"/>
      <c r="B126" s="356"/>
      <c r="C126" s="337">
        <v>4170</v>
      </c>
      <c r="D126" s="338" t="s">
        <v>244</v>
      </c>
      <c r="E126" s="339">
        <v>500</v>
      </c>
      <c r="F126" s="339">
        <v>500</v>
      </c>
      <c r="G126" s="339">
        <v>500</v>
      </c>
      <c r="H126" s="102"/>
      <c r="I126" s="102"/>
      <c r="J126" s="102"/>
      <c r="K126" s="102"/>
      <c r="L126" s="102"/>
      <c r="M126" s="102"/>
      <c r="N126" s="102"/>
      <c r="O126" s="102"/>
      <c r="P126" s="42"/>
    </row>
    <row r="127" spans="1:16" ht="12.75">
      <c r="A127" s="361"/>
      <c r="B127" s="362"/>
      <c r="C127" s="322">
        <v>4300</v>
      </c>
      <c r="D127" s="323" t="s">
        <v>241</v>
      </c>
      <c r="E127" s="324">
        <v>2500</v>
      </c>
      <c r="F127" s="324">
        <v>2500</v>
      </c>
      <c r="G127" s="105"/>
      <c r="H127" s="105"/>
      <c r="I127" s="105"/>
      <c r="J127" s="105"/>
      <c r="K127" s="105"/>
      <c r="L127" s="105"/>
      <c r="M127" s="105"/>
      <c r="N127" s="105"/>
      <c r="O127" s="105"/>
      <c r="P127" s="42"/>
    </row>
    <row r="128" spans="1:16" s="125" customFormat="1" ht="12.75">
      <c r="A128" s="361"/>
      <c r="B128" s="358">
        <v>75095</v>
      </c>
      <c r="C128" s="359"/>
      <c r="D128" s="360" t="s">
        <v>217</v>
      </c>
      <c r="E128" s="297">
        <f>SUM(E129)</f>
        <v>16087</v>
      </c>
      <c r="F128" s="297">
        <f aca="true" t="shared" si="25" ref="F128:O128">SUM(F129)</f>
        <v>16087</v>
      </c>
      <c r="G128" s="297">
        <f t="shared" si="25"/>
        <v>0</v>
      </c>
      <c r="H128" s="297">
        <f t="shared" si="25"/>
        <v>0</v>
      </c>
      <c r="I128" s="297">
        <f t="shared" si="25"/>
        <v>0</v>
      </c>
      <c r="J128" s="297">
        <f t="shared" si="25"/>
        <v>0</v>
      </c>
      <c r="K128" s="297">
        <f t="shared" si="25"/>
        <v>0</v>
      </c>
      <c r="L128" s="297">
        <f t="shared" si="25"/>
        <v>0</v>
      </c>
      <c r="M128" s="297">
        <f t="shared" si="25"/>
        <v>0</v>
      </c>
      <c r="N128" s="297">
        <f t="shared" si="25"/>
        <v>0</v>
      </c>
      <c r="O128" s="297">
        <f t="shared" si="25"/>
        <v>0</v>
      </c>
      <c r="P128" s="42"/>
    </row>
    <row r="129" spans="1:16" s="125" customFormat="1" ht="12.75">
      <c r="A129" s="361"/>
      <c r="B129" s="388"/>
      <c r="C129" s="396">
        <v>4430</v>
      </c>
      <c r="D129" s="397" t="s">
        <v>242</v>
      </c>
      <c r="E129" s="398">
        <v>16087</v>
      </c>
      <c r="F129" s="398">
        <v>16087</v>
      </c>
      <c r="G129" s="398">
        <v>0</v>
      </c>
      <c r="H129" s="398">
        <v>0</v>
      </c>
      <c r="I129" s="398">
        <v>0</v>
      </c>
      <c r="J129" s="398">
        <v>0</v>
      </c>
      <c r="K129" s="398">
        <v>0</v>
      </c>
      <c r="L129" s="398">
        <v>0</v>
      </c>
      <c r="M129" s="398">
        <v>0</v>
      </c>
      <c r="N129" s="398">
        <v>0</v>
      </c>
      <c r="O129" s="398">
        <v>0</v>
      </c>
      <c r="P129" s="42"/>
    </row>
    <row r="130" spans="1:16" ht="12.75">
      <c r="A130" s="399">
        <v>751</v>
      </c>
      <c r="B130" s="400"/>
      <c r="C130" s="401"/>
      <c r="D130" s="402" t="s">
        <v>168</v>
      </c>
      <c r="E130" s="403">
        <f>SUM(E132)</f>
        <v>888</v>
      </c>
      <c r="F130" s="403">
        <f aca="true" t="shared" si="26" ref="F130:L130">SUM(F132)</f>
        <v>888</v>
      </c>
      <c r="G130" s="403">
        <f t="shared" si="26"/>
        <v>755</v>
      </c>
      <c r="H130" s="403">
        <f t="shared" si="26"/>
        <v>133</v>
      </c>
      <c r="I130" s="403">
        <f t="shared" si="26"/>
        <v>0</v>
      </c>
      <c r="J130" s="403">
        <f t="shared" si="26"/>
        <v>0</v>
      </c>
      <c r="K130" s="403">
        <f t="shared" si="26"/>
        <v>0</v>
      </c>
      <c r="L130" s="403">
        <f t="shared" si="26"/>
        <v>0</v>
      </c>
      <c r="M130" s="403">
        <f>SUM(M132)</f>
        <v>0</v>
      </c>
      <c r="N130" s="403">
        <f>SUM(N132)</f>
        <v>0</v>
      </c>
      <c r="O130" s="403">
        <f>SUM(O132)</f>
        <v>0</v>
      </c>
      <c r="P130" s="173"/>
    </row>
    <row r="131" spans="1:16" ht="12.75">
      <c r="A131" s="404"/>
      <c r="B131" s="405"/>
      <c r="C131" s="406"/>
      <c r="D131" s="407" t="s">
        <v>169</v>
      </c>
      <c r="E131" s="408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42"/>
    </row>
    <row r="132" spans="1:16" s="242" customFormat="1" ht="12.75">
      <c r="A132" s="361"/>
      <c r="B132" s="409">
        <v>75101</v>
      </c>
      <c r="C132" s="410"/>
      <c r="D132" s="411" t="s">
        <v>170</v>
      </c>
      <c r="E132" s="412">
        <f>SUM(E134:E136)</f>
        <v>888</v>
      </c>
      <c r="F132" s="412">
        <f aca="true" t="shared" si="27" ref="F132:L132">SUM(F134:F136)</f>
        <v>888</v>
      </c>
      <c r="G132" s="412">
        <f t="shared" si="27"/>
        <v>755</v>
      </c>
      <c r="H132" s="412">
        <f t="shared" si="27"/>
        <v>133</v>
      </c>
      <c r="I132" s="412">
        <f t="shared" si="27"/>
        <v>0</v>
      </c>
      <c r="J132" s="412">
        <f t="shared" si="27"/>
        <v>0</v>
      </c>
      <c r="K132" s="412">
        <f t="shared" si="27"/>
        <v>0</v>
      </c>
      <c r="L132" s="412">
        <f t="shared" si="27"/>
        <v>0</v>
      </c>
      <c r="M132" s="412">
        <f>SUM(M134:M136)</f>
        <v>0</v>
      </c>
      <c r="N132" s="412">
        <f>SUM(N134:N136)</f>
        <v>0</v>
      </c>
      <c r="O132" s="412">
        <f>SUM(O134:O136)</f>
        <v>0</v>
      </c>
      <c r="P132" s="42"/>
    </row>
    <row r="133" spans="1:16" s="242" customFormat="1" ht="12.75">
      <c r="A133" s="361"/>
      <c r="B133" s="413"/>
      <c r="C133" s="414"/>
      <c r="D133" s="415" t="s">
        <v>171</v>
      </c>
      <c r="E133" s="416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42"/>
    </row>
    <row r="134" spans="1:16" s="242" customFormat="1" ht="12.75">
      <c r="A134" s="361"/>
      <c r="B134" s="362"/>
      <c r="C134" s="417">
        <v>4110</v>
      </c>
      <c r="D134" s="418" t="s">
        <v>248</v>
      </c>
      <c r="E134" s="419">
        <v>114</v>
      </c>
      <c r="F134" s="419">
        <v>114</v>
      </c>
      <c r="G134" s="420">
        <v>0</v>
      </c>
      <c r="H134" s="419">
        <v>114</v>
      </c>
      <c r="I134" s="420">
        <v>0</v>
      </c>
      <c r="J134" s="420">
        <v>0</v>
      </c>
      <c r="K134" s="420">
        <v>0</v>
      </c>
      <c r="L134" s="420">
        <v>0</v>
      </c>
      <c r="M134" s="420">
        <v>0</v>
      </c>
      <c r="N134" s="420">
        <v>0</v>
      </c>
      <c r="O134" s="420">
        <v>0</v>
      </c>
      <c r="P134" s="42"/>
    </row>
    <row r="135" spans="1:16" s="242" customFormat="1" ht="12.75">
      <c r="A135" s="361"/>
      <c r="B135" s="362"/>
      <c r="C135" s="366">
        <v>4120</v>
      </c>
      <c r="D135" s="367" t="s">
        <v>249</v>
      </c>
      <c r="E135" s="368">
        <v>19</v>
      </c>
      <c r="F135" s="368">
        <v>19</v>
      </c>
      <c r="G135" s="317">
        <v>0</v>
      </c>
      <c r="H135" s="368">
        <v>19</v>
      </c>
      <c r="I135" s="317">
        <v>0</v>
      </c>
      <c r="J135" s="317">
        <v>0</v>
      </c>
      <c r="K135" s="317">
        <v>0</v>
      </c>
      <c r="L135" s="317">
        <v>0</v>
      </c>
      <c r="M135" s="317">
        <v>0</v>
      </c>
      <c r="N135" s="317">
        <v>0</v>
      </c>
      <c r="O135" s="317">
        <v>0</v>
      </c>
      <c r="P135" s="42"/>
    </row>
    <row r="136" spans="1:16" s="242" customFormat="1" ht="12.75">
      <c r="A136" s="361"/>
      <c r="B136" s="362"/>
      <c r="C136" s="421">
        <v>4170</v>
      </c>
      <c r="D136" s="422" t="s">
        <v>244</v>
      </c>
      <c r="E136" s="423">
        <v>755</v>
      </c>
      <c r="F136" s="423">
        <v>755</v>
      </c>
      <c r="G136" s="423">
        <v>755</v>
      </c>
      <c r="H136" s="424">
        <v>0</v>
      </c>
      <c r="I136" s="424">
        <v>0</v>
      </c>
      <c r="J136" s="424">
        <v>0</v>
      </c>
      <c r="K136" s="424">
        <v>0</v>
      </c>
      <c r="L136" s="424">
        <v>0</v>
      </c>
      <c r="M136" s="424">
        <v>0</v>
      </c>
      <c r="N136" s="424">
        <v>0</v>
      </c>
      <c r="O136" s="424">
        <v>0</v>
      </c>
      <c r="P136" s="42"/>
    </row>
    <row r="137" spans="1:16" ht="12.75">
      <c r="A137" s="335">
        <v>754</v>
      </c>
      <c r="B137" s="287"/>
      <c r="C137" s="425"/>
      <c r="D137" s="426" t="s">
        <v>272</v>
      </c>
      <c r="E137" s="427">
        <f>SUM(E138,E140,E158,E162)</f>
        <v>163272</v>
      </c>
      <c r="F137" s="427">
        <f aca="true" t="shared" si="28" ref="F137:L137">SUM(F138,F140,F158,F162)</f>
        <v>163272</v>
      </c>
      <c r="G137" s="427">
        <f t="shared" si="28"/>
        <v>38200</v>
      </c>
      <c r="H137" s="427">
        <f t="shared" si="28"/>
        <v>6160</v>
      </c>
      <c r="I137" s="427">
        <f t="shared" si="28"/>
        <v>0</v>
      </c>
      <c r="J137" s="427">
        <f t="shared" si="28"/>
        <v>0</v>
      </c>
      <c r="K137" s="427">
        <f t="shared" si="28"/>
        <v>0</v>
      </c>
      <c r="L137" s="427">
        <f t="shared" si="28"/>
        <v>0</v>
      </c>
      <c r="M137" s="427">
        <f>SUM(M138,M140,M158,M162)</f>
        <v>0</v>
      </c>
      <c r="N137" s="427">
        <f>SUM(N138,N140,N158,N162)</f>
        <v>0</v>
      </c>
      <c r="O137" s="427">
        <f>SUM(O138,O140,O158,O162)</f>
        <v>0</v>
      </c>
      <c r="P137" s="173"/>
    </row>
    <row r="138" spans="1:16" s="125" customFormat="1" ht="12.75">
      <c r="A138" s="344"/>
      <c r="B138" s="358">
        <v>75405</v>
      </c>
      <c r="C138" s="359"/>
      <c r="D138" s="360" t="s">
        <v>344</v>
      </c>
      <c r="E138" s="297">
        <f>SUM(E139)</f>
        <v>1000</v>
      </c>
      <c r="F138" s="297">
        <f aca="true" t="shared" si="29" ref="F138:O138">SUM(F139)</f>
        <v>1000</v>
      </c>
      <c r="G138" s="297">
        <f t="shared" si="29"/>
        <v>0</v>
      </c>
      <c r="H138" s="297">
        <f t="shared" si="29"/>
        <v>0</v>
      </c>
      <c r="I138" s="297">
        <f t="shared" si="29"/>
        <v>0</v>
      </c>
      <c r="J138" s="297">
        <f t="shared" si="29"/>
        <v>0</v>
      </c>
      <c r="K138" s="297">
        <f t="shared" si="29"/>
        <v>0</v>
      </c>
      <c r="L138" s="297">
        <f t="shared" si="29"/>
        <v>0</v>
      </c>
      <c r="M138" s="297">
        <f t="shared" si="29"/>
        <v>0</v>
      </c>
      <c r="N138" s="297">
        <f t="shared" si="29"/>
        <v>0</v>
      </c>
      <c r="O138" s="297">
        <f t="shared" si="29"/>
        <v>0</v>
      </c>
      <c r="P138" s="42"/>
    </row>
    <row r="139" spans="1:16" s="125" customFormat="1" ht="12.75">
      <c r="A139" s="361"/>
      <c r="B139" s="388"/>
      <c r="C139" s="396">
        <v>4210</v>
      </c>
      <c r="D139" s="397" t="s">
        <v>245</v>
      </c>
      <c r="E139" s="398">
        <v>1000</v>
      </c>
      <c r="F139" s="398">
        <v>1000</v>
      </c>
      <c r="G139" s="301">
        <v>0</v>
      </c>
      <c r="H139" s="301">
        <v>0</v>
      </c>
      <c r="I139" s="301">
        <v>0</v>
      </c>
      <c r="J139" s="301">
        <v>0</v>
      </c>
      <c r="K139" s="301">
        <v>0</v>
      </c>
      <c r="L139" s="301">
        <v>0</v>
      </c>
      <c r="M139" s="301">
        <v>0</v>
      </c>
      <c r="N139" s="301">
        <v>0</v>
      </c>
      <c r="O139" s="301">
        <v>0</v>
      </c>
      <c r="P139" s="42"/>
    </row>
    <row r="140" spans="1:16" ht="12.75">
      <c r="A140" s="361"/>
      <c r="B140" s="336">
        <v>75412</v>
      </c>
      <c r="C140" s="294"/>
      <c r="D140" s="295" t="s">
        <v>273</v>
      </c>
      <c r="E140" s="296">
        <f aca="true" t="shared" si="30" ref="E140:O140">SUM(E141:E157)</f>
        <v>155872</v>
      </c>
      <c r="F140" s="296">
        <f t="shared" si="30"/>
        <v>155872</v>
      </c>
      <c r="G140" s="296">
        <f t="shared" si="30"/>
        <v>38200</v>
      </c>
      <c r="H140" s="296">
        <f t="shared" si="30"/>
        <v>6160</v>
      </c>
      <c r="I140" s="296">
        <f t="shared" si="30"/>
        <v>0</v>
      </c>
      <c r="J140" s="296">
        <f t="shared" si="30"/>
        <v>0</v>
      </c>
      <c r="K140" s="296">
        <f t="shared" si="30"/>
        <v>0</v>
      </c>
      <c r="L140" s="296">
        <f t="shared" si="30"/>
        <v>0</v>
      </c>
      <c r="M140" s="296">
        <f t="shared" si="30"/>
        <v>0</v>
      </c>
      <c r="N140" s="296">
        <f t="shared" si="30"/>
        <v>0</v>
      </c>
      <c r="O140" s="296">
        <f t="shared" si="30"/>
        <v>0</v>
      </c>
      <c r="P140" s="173"/>
    </row>
    <row r="141" spans="1:16" s="125" customFormat="1" ht="12.75">
      <c r="A141" s="344"/>
      <c r="B141" s="428"/>
      <c r="C141" s="429">
        <v>3020</v>
      </c>
      <c r="D141" s="430" t="s">
        <v>323</v>
      </c>
      <c r="E141" s="431">
        <v>1500</v>
      </c>
      <c r="F141" s="431">
        <v>1500</v>
      </c>
      <c r="G141" s="329">
        <v>0</v>
      </c>
      <c r="H141" s="329">
        <v>0</v>
      </c>
      <c r="I141" s="329">
        <v>0</v>
      </c>
      <c r="J141" s="329">
        <v>0</v>
      </c>
      <c r="K141" s="329">
        <v>0</v>
      </c>
      <c r="L141" s="329">
        <v>0</v>
      </c>
      <c r="M141" s="329">
        <v>0</v>
      </c>
      <c r="N141" s="329">
        <v>0</v>
      </c>
      <c r="O141" s="329">
        <v>0</v>
      </c>
      <c r="P141" s="42"/>
    </row>
    <row r="142" spans="1:16" s="125" customFormat="1" ht="12.75">
      <c r="A142" s="361"/>
      <c r="B142" s="362"/>
      <c r="C142" s="366">
        <v>4010</v>
      </c>
      <c r="D142" s="367" t="s">
        <v>250</v>
      </c>
      <c r="E142" s="368">
        <v>33000</v>
      </c>
      <c r="F142" s="368">
        <v>33000</v>
      </c>
      <c r="G142" s="368">
        <v>33000</v>
      </c>
      <c r="H142" s="317">
        <v>0</v>
      </c>
      <c r="I142" s="317">
        <v>0</v>
      </c>
      <c r="J142" s="317">
        <v>0</v>
      </c>
      <c r="K142" s="317">
        <v>0</v>
      </c>
      <c r="L142" s="317">
        <v>0</v>
      </c>
      <c r="M142" s="317">
        <v>0</v>
      </c>
      <c r="N142" s="317">
        <v>0</v>
      </c>
      <c r="O142" s="317">
        <v>0</v>
      </c>
      <c r="P142" s="42"/>
    </row>
    <row r="143" spans="1:16" s="125" customFormat="1" ht="12.75">
      <c r="A143" s="361"/>
      <c r="B143" s="362"/>
      <c r="C143" s="366">
        <v>4040</v>
      </c>
      <c r="D143" s="367" t="s">
        <v>251</v>
      </c>
      <c r="E143" s="368">
        <v>2600</v>
      </c>
      <c r="F143" s="368">
        <v>2600</v>
      </c>
      <c r="G143" s="368">
        <v>2600</v>
      </c>
      <c r="H143" s="317">
        <v>0</v>
      </c>
      <c r="I143" s="317">
        <v>0</v>
      </c>
      <c r="J143" s="317">
        <v>0</v>
      </c>
      <c r="K143" s="317">
        <v>0</v>
      </c>
      <c r="L143" s="317">
        <v>0</v>
      </c>
      <c r="M143" s="317">
        <v>0</v>
      </c>
      <c r="N143" s="317">
        <v>0</v>
      </c>
      <c r="O143" s="317">
        <v>0</v>
      </c>
      <c r="P143" s="42"/>
    </row>
    <row r="144" spans="1:16" s="125" customFormat="1" ht="12.75">
      <c r="A144" s="361"/>
      <c r="B144" s="362"/>
      <c r="C144" s="366">
        <v>4110</v>
      </c>
      <c r="D144" s="367" t="s">
        <v>248</v>
      </c>
      <c r="E144" s="368">
        <v>5300</v>
      </c>
      <c r="F144" s="368">
        <v>5300</v>
      </c>
      <c r="G144" s="317">
        <v>0</v>
      </c>
      <c r="H144" s="368">
        <v>5300</v>
      </c>
      <c r="I144" s="317">
        <v>0</v>
      </c>
      <c r="J144" s="317">
        <v>0</v>
      </c>
      <c r="K144" s="317">
        <v>0</v>
      </c>
      <c r="L144" s="317">
        <v>0</v>
      </c>
      <c r="M144" s="317">
        <v>0</v>
      </c>
      <c r="N144" s="317">
        <v>0</v>
      </c>
      <c r="O144" s="317">
        <v>0</v>
      </c>
      <c r="P144" s="42"/>
    </row>
    <row r="145" spans="1:16" s="125" customFormat="1" ht="12.75">
      <c r="A145" s="361"/>
      <c r="B145" s="362"/>
      <c r="C145" s="366">
        <v>4120</v>
      </c>
      <c r="D145" s="367" t="s">
        <v>249</v>
      </c>
      <c r="E145" s="368">
        <v>860</v>
      </c>
      <c r="F145" s="368">
        <v>860</v>
      </c>
      <c r="G145" s="317">
        <v>0</v>
      </c>
      <c r="H145" s="368">
        <v>860</v>
      </c>
      <c r="I145" s="317">
        <v>0</v>
      </c>
      <c r="J145" s="317">
        <v>0</v>
      </c>
      <c r="K145" s="317">
        <v>0</v>
      </c>
      <c r="L145" s="317">
        <v>0</v>
      </c>
      <c r="M145" s="317">
        <v>0</v>
      </c>
      <c r="N145" s="317">
        <v>0</v>
      </c>
      <c r="O145" s="317">
        <v>0</v>
      </c>
      <c r="P145" s="42"/>
    </row>
    <row r="146" spans="1:16" s="125" customFormat="1" ht="12.75">
      <c r="A146" s="361"/>
      <c r="B146" s="362"/>
      <c r="C146" s="366">
        <v>4170</v>
      </c>
      <c r="D146" s="367" t="s">
        <v>244</v>
      </c>
      <c r="E146" s="368">
        <v>2600</v>
      </c>
      <c r="F146" s="368">
        <v>2600</v>
      </c>
      <c r="G146" s="368">
        <v>2600</v>
      </c>
      <c r="H146" s="317">
        <v>0</v>
      </c>
      <c r="I146" s="317">
        <v>0</v>
      </c>
      <c r="J146" s="317">
        <v>0</v>
      </c>
      <c r="K146" s="317">
        <v>0</v>
      </c>
      <c r="L146" s="317">
        <v>0</v>
      </c>
      <c r="M146" s="317">
        <v>0</v>
      </c>
      <c r="N146" s="317">
        <v>0</v>
      </c>
      <c r="O146" s="317">
        <v>0</v>
      </c>
      <c r="P146" s="42"/>
    </row>
    <row r="147" spans="1:16" s="125" customFormat="1" ht="12.75">
      <c r="A147" s="361"/>
      <c r="B147" s="362"/>
      <c r="C147" s="366">
        <v>4210</v>
      </c>
      <c r="D147" s="367" t="s">
        <v>245</v>
      </c>
      <c r="E147" s="368">
        <v>55700</v>
      </c>
      <c r="F147" s="368">
        <v>55700</v>
      </c>
      <c r="G147" s="317">
        <v>0</v>
      </c>
      <c r="H147" s="317">
        <v>0</v>
      </c>
      <c r="I147" s="317">
        <v>0</v>
      </c>
      <c r="J147" s="317">
        <v>0</v>
      </c>
      <c r="K147" s="317">
        <v>0</v>
      </c>
      <c r="L147" s="317">
        <v>0</v>
      </c>
      <c r="M147" s="317">
        <v>0</v>
      </c>
      <c r="N147" s="317">
        <v>0</v>
      </c>
      <c r="O147" s="317">
        <v>0</v>
      </c>
      <c r="P147" s="42"/>
    </row>
    <row r="148" spans="1:16" s="125" customFormat="1" ht="12.75">
      <c r="A148" s="361"/>
      <c r="B148" s="362"/>
      <c r="C148" s="366">
        <v>4260</v>
      </c>
      <c r="D148" s="367" t="s">
        <v>252</v>
      </c>
      <c r="E148" s="368">
        <v>7000</v>
      </c>
      <c r="F148" s="368">
        <v>7000</v>
      </c>
      <c r="G148" s="317">
        <v>0</v>
      </c>
      <c r="H148" s="317">
        <v>0</v>
      </c>
      <c r="I148" s="317">
        <v>0</v>
      </c>
      <c r="J148" s="317">
        <v>0</v>
      </c>
      <c r="K148" s="317">
        <v>0</v>
      </c>
      <c r="L148" s="317">
        <v>0</v>
      </c>
      <c r="M148" s="317">
        <v>0</v>
      </c>
      <c r="N148" s="317">
        <v>0</v>
      </c>
      <c r="O148" s="317">
        <v>0</v>
      </c>
      <c r="P148" s="42"/>
    </row>
    <row r="149" spans="1:16" s="125" customFormat="1" ht="12.75">
      <c r="A149" s="361"/>
      <c r="B149" s="362"/>
      <c r="C149" s="366">
        <v>4270</v>
      </c>
      <c r="D149" s="367" t="s">
        <v>235</v>
      </c>
      <c r="E149" s="368">
        <v>28500</v>
      </c>
      <c r="F149" s="368">
        <v>28500</v>
      </c>
      <c r="G149" s="317">
        <v>0</v>
      </c>
      <c r="H149" s="317">
        <v>0</v>
      </c>
      <c r="I149" s="317">
        <v>0</v>
      </c>
      <c r="J149" s="317">
        <v>0</v>
      </c>
      <c r="K149" s="317">
        <v>0</v>
      </c>
      <c r="L149" s="317">
        <v>0</v>
      </c>
      <c r="M149" s="317">
        <v>0</v>
      </c>
      <c r="N149" s="317">
        <v>0</v>
      </c>
      <c r="O149" s="317">
        <v>0</v>
      </c>
      <c r="P149" s="42"/>
    </row>
    <row r="150" spans="1:16" s="125" customFormat="1" ht="12.75">
      <c r="A150" s="361"/>
      <c r="B150" s="362"/>
      <c r="C150" s="366">
        <v>4280</v>
      </c>
      <c r="D150" s="367" t="s">
        <v>266</v>
      </c>
      <c r="E150" s="368">
        <v>2000</v>
      </c>
      <c r="F150" s="368">
        <v>2000</v>
      </c>
      <c r="G150" s="317">
        <v>0</v>
      </c>
      <c r="H150" s="317">
        <v>0</v>
      </c>
      <c r="I150" s="317">
        <v>0</v>
      </c>
      <c r="J150" s="317">
        <v>0</v>
      </c>
      <c r="K150" s="317">
        <v>0</v>
      </c>
      <c r="L150" s="317">
        <v>0</v>
      </c>
      <c r="M150" s="317">
        <v>0</v>
      </c>
      <c r="N150" s="317">
        <v>0</v>
      </c>
      <c r="O150" s="317">
        <v>0</v>
      </c>
      <c r="P150" s="42"/>
    </row>
    <row r="151" spans="1:16" s="125" customFormat="1" ht="12.75">
      <c r="A151" s="361"/>
      <c r="B151" s="362"/>
      <c r="C151" s="366">
        <v>4300</v>
      </c>
      <c r="D151" s="367" t="s">
        <v>241</v>
      </c>
      <c r="E151" s="368">
        <v>4000</v>
      </c>
      <c r="F151" s="368">
        <v>4000</v>
      </c>
      <c r="G151" s="317">
        <v>0</v>
      </c>
      <c r="H151" s="317">
        <v>0</v>
      </c>
      <c r="I151" s="317">
        <v>0</v>
      </c>
      <c r="J151" s="317">
        <v>0</v>
      </c>
      <c r="K151" s="317">
        <v>0</v>
      </c>
      <c r="L151" s="317">
        <v>0</v>
      </c>
      <c r="M151" s="317">
        <v>0</v>
      </c>
      <c r="N151" s="317">
        <v>0</v>
      </c>
      <c r="O151" s="317">
        <v>0</v>
      </c>
      <c r="P151" s="42"/>
    </row>
    <row r="152" spans="1:16" s="125" customFormat="1" ht="12.75">
      <c r="A152" s="361"/>
      <c r="B152" s="362"/>
      <c r="C152" s="374">
        <v>4370</v>
      </c>
      <c r="D152" s="375" t="s">
        <v>254</v>
      </c>
      <c r="E152" s="376">
        <v>1500</v>
      </c>
      <c r="F152" s="376">
        <v>1500</v>
      </c>
      <c r="G152" s="357">
        <v>0</v>
      </c>
      <c r="H152" s="357">
        <v>0</v>
      </c>
      <c r="I152" s="357">
        <v>0</v>
      </c>
      <c r="J152" s="357">
        <v>0</v>
      </c>
      <c r="K152" s="357">
        <v>0</v>
      </c>
      <c r="L152" s="357">
        <v>0</v>
      </c>
      <c r="M152" s="357">
        <v>0</v>
      </c>
      <c r="N152" s="357">
        <v>0</v>
      </c>
      <c r="O152" s="357">
        <v>0</v>
      </c>
      <c r="P152" s="42"/>
    </row>
    <row r="153" spans="1:16" s="125" customFormat="1" ht="12.75">
      <c r="A153" s="361"/>
      <c r="B153" s="362"/>
      <c r="C153" s="377"/>
      <c r="D153" s="378" t="s">
        <v>255</v>
      </c>
      <c r="E153" s="379"/>
      <c r="F153" s="379"/>
      <c r="G153" s="380"/>
      <c r="H153" s="380"/>
      <c r="I153" s="380"/>
      <c r="J153" s="380"/>
      <c r="K153" s="380"/>
      <c r="L153" s="380"/>
      <c r="M153" s="380"/>
      <c r="N153" s="380"/>
      <c r="O153" s="380"/>
      <c r="P153" s="42"/>
    </row>
    <row r="154" spans="1:16" s="125" customFormat="1" ht="12.75">
      <c r="A154" s="361"/>
      <c r="B154" s="362"/>
      <c r="C154" s="366">
        <v>4410</v>
      </c>
      <c r="D154" s="367" t="s">
        <v>265</v>
      </c>
      <c r="E154" s="368">
        <v>1500</v>
      </c>
      <c r="F154" s="368">
        <v>1500</v>
      </c>
      <c r="G154" s="317">
        <v>0</v>
      </c>
      <c r="H154" s="317">
        <v>0</v>
      </c>
      <c r="I154" s="317">
        <v>0</v>
      </c>
      <c r="J154" s="317">
        <v>0</v>
      </c>
      <c r="K154" s="317">
        <v>0</v>
      </c>
      <c r="L154" s="317">
        <v>0</v>
      </c>
      <c r="M154" s="317">
        <v>0</v>
      </c>
      <c r="N154" s="317">
        <v>0</v>
      </c>
      <c r="O154" s="317">
        <v>0</v>
      </c>
      <c r="P154" s="42"/>
    </row>
    <row r="155" spans="1:16" s="125" customFormat="1" ht="12.75">
      <c r="A155" s="361"/>
      <c r="B155" s="362"/>
      <c r="C155" s="366">
        <v>4430</v>
      </c>
      <c r="D155" s="367" t="s">
        <v>242</v>
      </c>
      <c r="E155" s="368">
        <v>8500</v>
      </c>
      <c r="F155" s="368">
        <v>8500</v>
      </c>
      <c r="G155" s="317">
        <v>0</v>
      </c>
      <c r="H155" s="317">
        <v>0</v>
      </c>
      <c r="I155" s="317">
        <v>0</v>
      </c>
      <c r="J155" s="317">
        <v>0</v>
      </c>
      <c r="K155" s="317">
        <v>0</v>
      </c>
      <c r="L155" s="317">
        <v>0</v>
      </c>
      <c r="M155" s="317">
        <v>0</v>
      </c>
      <c r="N155" s="317">
        <v>0</v>
      </c>
      <c r="O155" s="317">
        <v>0</v>
      </c>
      <c r="P155" s="42"/>
    </row>
    <row r="156" spans="1:16" s="125" customFormat="1" ht="12.75">
      <c r="A156" s="361"/>
      <c r="B156" s="362"/>
      <c r="C156" s="366">
        <v>4440</v>
      </c>
      <c r="D156" s="367" t="s">
        <v>256</v>
      </c>
      <c r="E156" s="368">
        <v>1312</v>
      </c>
      <c r="F156" s="368">
        <v>1312</v>
      </c>
      <c r="G156" s="317">
        <v>0</v>
      </c>
      <c r="H156" s="317">
        <v>0</v>
      </c>
      <c r="I156" s="317">
        <v>0</v>
      </c>
      <c r="J156" s="317">
        <v>0</v>
      </c>
      <c r="K156" s="317">
        <v>0</v>
      </c>
      <c r="L156" s="317">
        <v>0</v>
      </c>
      <c r="M156" s="317">
        <v>0</v>
      </c>
      <c r="N156" s="317">
        <v>0</v>
      </c>
      <c r="O156" s="317">
        <v>0</v>
      </c>
      <c r="P156" s="229"/>
    </row>
    <row r="157" spans="1:16" ht="12.75">
      <c r="A157" s="361"/>
      <c r="B157" s="362"/>
      <c r="C157" s="322">
        <v>6060</v>
      </c>
      <c r="D157" s="323" t="s">
        <v>270</v>
      </c>
      <c r="E157" s="324">
        <v>0</v>
      </c>
      <c r="F157" s="105">
        <v>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105">
        <v>0</v>
      </c>
      <c r="P157" s="42"/>
    </row>
    <row r="158" spans="1:16" s="125" customFormat="1" ht="12.75">
      <c r="A158" s="361"/>
      <c r="B158" s="358">
        <v>75414</v>
      </c>
      <c r="C158" s="359"/>
      <c r="D158" s="360" t="s">
        <v>274</v>
      </c>
      <c r="E158" s="297">
        <f>SUM(E159:E161)</f>
        <v>3400</v>
      </c>
      <c r="F158" s="297">
        <f aca="true" t="shared" si="31" ref="F158:L158">SUM(F159:F161)</f>
        <v>3400</v>
      </c>
      <c r="G158" s="297">
        <f t="shared" si="31"/>
        <v>0</v>
      </c>
      <c r="H158" s="297">
        <f t="shared" si="31"/>
        <v>0</v>
      </c>
      <c r="I158" s="297">
        <f t="shared" si="31"/>
        <v>0</v>
      </c>
      <c r="J158" s="297">
        <f t="shared" si="31"/>
        <v>0</v>
      </c>
      <c r="K158" s="297">
        <f t="shared" si="31"/>
        <v>0</v>
      </c>
      <c r="L158" s="297">
        <f t="shared" si="31"/>
        <v>0</v>
      </c>
      <c r="M158" s="297">
        <f>SUM(M159:M161)</f>
        <v>0</v>
      </c>
      <c r="N158" s="297">
        <f>SUM(N159:N161)</f>
        <v>0</v>
      </c>
      <c r="O158" s="297">
        <f>SUM(O159:O161)</f>
        <v>0</v>
      </c>
      <c r="P158" s="42"/>
    </row>
    <row r="159" spans="1:16" s="125" customFormat="1" ht="12.75">
      <c r="A159" s="361"/>
      <c r="B159" s="362"/>
      <c r="C159" s="363">
        <v>4210</v>
      </c>
      <c r="D159" s="364" t="s">
        <v>245</v>
      </c>
      <c r="E159" s="365">
        <v>2000</v>
      </c>
      <c r="F159" s="365">
        <v>2000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2">
        <v>0</v>
      </c>
      <c r="P159" s="42"/>
    </row>
    <row r="160" spans="1:16" s="125" customFormat="1" ht="12.75">
      <c r="A160" s="361"/>
      <c r="B160" s="362"/>
      <c r="C160" s="366">
        <v>4270</v>
      </c>
      <c r="D160" s="367" t="s">
        <v>235</v>
      </c>
      <c r="E160" s="368">
        <v>900</v>
      </c>
      <c r="F160" s="368">
        <v>900</v>
      </c>
      <c r="G160" s="317">
        <v>0</v>
      </c>
      <c r="H160" s="317">
        <v>0</v>
      </c>
      <c r="I160" s="317">
        <v>0</v>
      </c>
      <c r="J160" s="317">
        <v>0</v>
      </c>
      <c r="K160" s="317">
        <v>0</v>
      </c>
      <c r="L160" s="317">
        <v>0</v>
      </c>
      <c r="M160" s="317">
        <v>0</v>
      </c>
      <c r="N160" s="317">
        <v>0</v>
      </c>
      <c r="O160" s="317">
        <v>0</v>
      </c>
      <c r="P160" s="42"/>
    </row>
    <row r="161" spans="1:16" s="125" customFormat="1" ht="12.75">
      <c r="A161" s="361"/>
      <c r="B161" s="362"/>
      <c r="C161" s="369">
        <v>4300</v>
      </c>
      <c r="D161" s="370" t="s">
        <v>241</v>
      </c>
      <c r="E161" s="371">
        <v>500</v>
      </c>
      <c r="F161" s="371">
        <v>500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42"/>
    </row>
    <row r="162" spans="1:16" s="125" customFormat="1" ht="12.75">
      <c r="A162" s="361"/>
      <c r="B162" s="358">
        <v>75495</v>
      </c>
      <c r="C162" s="359"/>
      <c r="D162" s="360" t="s">
        <v>217</v>
      </c>
      <c r="E162" s="297">
        <f>SUM(E163)</f>
        <v>3000</v>
      </c>
      <c r="F162" s="297">
        <f aca="true" t="shared" si="32" ref="F162:O162">SUM(F163)</f>
        <v>3000</v>
      </c>
      <c r="G162" s="297">
        <f t="shared" si="32"/>
        <v>0</v>
      </c>
      <c r="H162" s="297">
        <f t="shared" si="32"/>
        <v>0</v>
      </c>
      <c r="I162" s="297">
        <f t="shared" si="32"/>
        <v>0</v>
      </c>
      <c r="J162" s="297">
        <f t="shared" si="32"/>
        <v>0</v>
      </c>
      <c r="K162" s="297">
        <f t="shared" si="32"/>
        <v>0</v>
      </c>
      <c r="L162" s="297">
        <f t="shared" si="32"/>
        <v>0</v>
      </c>
      <c r="M162" s="297">
        <f t="shared" si="32"/>
        <v>0</v>
      </c>
      <c r="N162" s="297">
        <f t="shared" si="32"/>
        <v>0</v>
      </c>
      <c r="O162" s="297">
        <f t="shared" si="32"/>
        <v>0</v>
      </c>
      <c r="P162" s="42"/>
    </row>
    <row r="163" spans="1:16" s="125" customFormat="1" ht="12.75">
      <c r="A163" s="433"/>
      <c r="B163" s="434"/>
      <c r="C163" s="435">
        <v>4300</v>
      </c>
      <c r="D163" s="436" t="s">
        <v>241</v>
      </c>
      <c r="E163" s="437">
        <v>3000</v>
      </c>
      <c r="F163" s="437">
        <v>3000</v>
      </c>
      <c r="G163" s="329">
        <v>0</v>
      </c>
      <c r="H163" s="329">
        <v>0</v>
      </c>
      <c r="I163" s="329">
        <v>0</v>
      </c>
      <c r="J163" s="329">
        <v>0</v>
      </c>
      <c r="K163" s="329">
        <v>0</v>
      </c>
      <c r="L163" s="329">
        <v>0</v>
      </c>
      <c r="M163" s="329">
        <v>0</v>
      </c>
      <c r="N163" s="329">
        <v>0</v>
      </c>
      <c r="O163" s="329">
        <v>0</v>
      </c>
      <c r="P163" s="42"/>
    </row>
    <row r="164" spans="1:16" ht="12.75">
      <c r="A164" s="438">
        <v>756</v>
      </c>
      <c r="B164" s="439"/>
      <c r="C164" s="440"/>
      <c r="D164" s="441" t="s">
        <v>172</v>
      </c>
      <c r="E164" s="442">
        <f>SUM(E167)</f>
        <v>29000</v>
      </c>
      <c r="F164" s="442">
        <f aca="true" t="shared" si="33" ref="F164:L164">SUM(F167)</f>
        <v>29000</v>
      </c>
      <c r="G164" s="442">
        <f t="shared" si="33"/>
        <v>18000</v>
      </c>
      <c r="H164" s="442">
        <f t="shared" si="33"/>
        <v>0</v>
      </c>
      <c r="I164" s="442">
        <f t="shared" si="33"/>
        <v>0</v>
      </c>
      <c r="J164" s="442">
        <f t="shared" si="33"/>
        <v>0</v>
      </c>
      <c r="K164" s="442">
        <f t="shared" si="33"/>
        <v>0</v>
      </c>
      <c r="L164" s="442">
        <f t="shared" si="33"/>
        <v>0</v>
      </c>
      <c r="M164" s="442">
        <f>SUM(M167)</f>
        <v>0</v>
      </c>
      <c r="N164" s="442">
        <f>SUM(N167)</f>
        <v>0</v>
      </c>
      <c r="O164" s="442">
        <f>SUM(O167)</f>
        <v>0</v>
      </c>
      <c r="P164" s="173"/>
    </row>
    <row r="165" spans="1:16" ht="12.75">
      <c r="A165" s="443"/>
      <c r="B165" s="444"/>
      <c r="C165" s="445"/>
      <c r="D165" s="446" t="s">
        <v>173</v>
      </c>
      <c r="E165" s="447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42"/>
    </row>
    <row r="166" spans="1:16" ht="12.75">
      <c r="A166" s="448"/>
      <c r="B166" s="449"/>
      <c r="C166" s="450"/>
      <c r="D166" s="451" t="s">
        <v>174</v>
      </c>
      <c r="E166" s="452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42"/>
    </row>
    <row r="167" spans="1:16" ht="12.75">
      <c r="A167" s="453"/>
      <c r="B167" s="454">
        <v>75647</v>
      </c>
      <c r="C167" s="455"/>
      <c r="D167" s="456" t="s">
        <v>275</v>
      </c>
      <c r="E167" s="457">
        <f>SUM(E169:E170)</f>
        <v>29000</v>
      </c>
      <c r="F167" s="457">
        <f aca="true" t="shared" si="34" ref="F167:L167">SUM(F169:F170)</f>
        <v>29000</v>
      </c>
      <c r="G167" s="457">
        <f t="shared" si="34"/>
        <v>18000</v>
      </c>
      <c r="H167" s="457">
        <f t="shared" si="34"/>
        <v>0</v>
      </c>
      <c r="I167" s="457">
        <f t="shared" si="34"/>
        <v>0</v>
      </c>
      <c r="J167" s="457">
        <f t="shared" si="34"/>
        <v>0</v>
      </c>
      <c r="K167" s="457">
        <f t="shared" si="34"/>
        <v>0</v>
      </c>
      <c r="L167" s="457">
        <f t="shared" si="34"/>
        <v>0</v>
      </c>
      <c r="M167" s="457">
        <f>SUM(M169:M170)</f>
        <v>0</v>
      </c>
      <c r="N167" s="457">
        <f>SUM(N169:N170)</f>
        <v>0</v>
      </c>
      <c r="O167" s="457">
        <f>SUM(O169:O170)</f>
        <v>0</v>
      </c>
      <c r="P167" s="173"/>
    </row>
    <row r="168" spans="1:16" ht="12.75">
      <c r="A168" s="344"/>
      <c r="B168" s="458"/>
      <c r="C168" s="459"/>
      <c r="D168" s="460" t="s">
        <v>276</v>
      </c>
      <c r="E168" s="461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42"/>
    </row>
    <row r="169" spans="1:16" s="125" customFormat="1" ht="12.75">
      <c r="A169" s="361"/>
      <c r="B169" s="462"/>
      <c r="C169" s="363">
        <v>4100</v>
      </c>
      <c r="D169" s="364" t="s">
        <v>277</v>
      </c>
      <c r="E169" s="365">
        <v>18000</v>
      </c>
      <c r="F169" s="365">
        <v>18000</v>
      </c>
      <c r="G169" s="365">
        <v>18000</v>
      </c>
      <c r="H169" s="102">
        <v>0</v>
      </c>
      <c r="I169" s="102">
        <v>0</v>
      </c>
      <c r="J169" s="102">
        <v>0</v>
      </c>
      <c r="K169" s="102">
        <v>0</v>
      </c>
      <c r="L169" s="102">
        <v>0</v>
      </c>
      <c r="M169" s="102">
        <v>0</v>
      </c>
      <c r="N169" s="102">
        <v>0</v>
      </c>
      <c r="O169" s="102">
        <v>0</v>
      </c>
      <c r="P169" s="42"/>
    </row>
    <row r="170" spans="1:16" s="125" customFormat="1" ht="12.75">
      <c r="A170" s="361"/>
      <c r="B170" s="463"/>
      <c r="C170" s="369">
        <v>4430</v>
      </c>
      <c r="D170" s="370" t="s">
        <v>242</v>
      </c>
      <c r="E170" s="371">
        <v>11000</v>
      </c>
      <c r="F170" s="371">
        <v>11000</v>
      </c>
      <c r="G170" s="103">
        <v>0</v>
      </c>
      <c r="H170" s="103">
        <v>0</v>
      </c>
      <c r="I170" s="103">
        <v>0</v>
      </c>
      <c r="J170" s="103">
        <v>0</v>
      </c>
      <c r="K170" s="103">
        <v>0</v>
      </c>
      <c r="L170" s="103">
        <v>0</v>
      </c>
      <c r="M170" s="103">
        <v>0</v>
      </c>
      <c r="N170" s="103">
        <v>0</v>
      </c>
      <c r="O170" s="103">
        <v>0</v>
      </c>
      <c r="P170" s="42"/>
    </row>
    <row r="171" spans="1:16" s="126" customFormat="1" ht="12.75">
      <c r="A171" s="464">
        <v>757</v>
      </c>
      <c r="B171" s="465"/>
      <c r="C171" s="466"/>
      <c r="D171" s="407" t="s">
        <v>278</v>
      </c>
      <c r="E171" s="467">
        <f>SUM(E172)</f>
        <v>73000</v>
      </c>
      <c r="F171" s="467">
        <f aca="true" t="shared" si="35" ref="F171:O171">SUM(F172)</f>
        <v>73000</v>
      </c>
      <c r="G171" s="467">
        <f t="shared" si="35"/>
        <v>0</v>
      </c>
      <c r="H171" s="467">
        <f t="shared" si="35"/>
        <v>0</v>
      </c>
      <c r="I171" s="467">
        <f t="shared" si="35"/>
        <v>0</v>
      </c>
      <c r="J171" s="467">
        <f t="shared" si="35"/>
        <v>73000</v>
      </c>
      <c r="K171" s="467">
        <f t="shared" si="35"/>
        <v>0</v>
      </c>
      <c r="L171" s="467">
        <f t="shared" si="35"/>
        <v>0</v>
      </c>
      <c r="M171" s="467">
        <f t="shared" si="35"/>
        <v>0</v>
      </c>
      <c r="N171" s="467">
        <f t="shared" si="35"/>
        <v>0</v>
      </c>
      <c r="O171" s="467">
        <f t="shared" si="35"/>
        <v>0</v>
      </c>
      <c r="P171" s="141"/>
    </row>
    <row r="172" spans="1:16" s="125" customFormat="1" ht="12.75">
      <c r="A172" s="344"/>
      <c r="B172" s="409">
        <v>75702</v>
      </c>
      <c r="C172" s="410"/>
      <c r="D172" s="411" t="s">
        <v>279</v>
      </c>
      <c r="E172" s="412">
        <f>SUM(E174)</f>
        <v>73000</v>
      </c>
      <c r="F172" s="412">
        <f aca="true" t="shared" si="36" ref="F172:L172">SUM(F174)</f>
        <v>73000</v>
      </c>
      <c r="G172" s="412">
        <f t="shared" si="36"/>
        <v>0</v>
      </c>
      <c r="H172" s="412">
        <f t="shared" si="36"/>
        <v>0</v>
      </c>
      <c r="I172" s="412">
        <f t="shared" si="36"/>
        <v>0</v>
      </c>
      <c r="J172" s="412">
        <f t="shared" si="36"/>
        <v>73000</v>
      </c>
      <c r="K172" s="412">
        <f t="shared" si="36"/>
        <v>0</v>
      </c>
      <c r="L172" s="412">
        <f t="shared" si="36"/>
        <v>0</v>
      </c>
      <c r="M172" s="412">
        <f>SUM(M174)</f>
        <v>0</v>
      </c>
      <c r="N172" s="412">
        <f>SUM(N174)</f>
        <v>0</v>
      </c>
      <c r="O172" s="412">
        <f>SUM(O174)</f>
        <v>0</v>
      </c>
      <c r="P172" s="42"/>
    </row>
    <row r="173" spans="1:16" s="125" customFormat="1" ht="12.75">
      <c r="A173" s="361"/>
      <c r="B173" s="413"/>
      <c r="C173" s="468"/>
      <c r="D173" s="469" t="s">
        <v>280</v>
      </c>
      <c r="E173" s="47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42"/>
    </row>
    <row r="174" spans="1:16" s="125" customFormat="1" ht="12.75">
      <c r="A174" s="361"/>
      <c r="B174" s="471"/>
      <c r="C174" s="429">
        <v>8070</v>
      </c>
      <c r="D174" s="627" t="s">
        <v>470</v>
      </c>
      <c r="E174" s="431">
        <v>73000</v>
      </c>
      <c r="F174" s="431">
        <v>73000</v>
      </c>
      <c r="G174" s="104">
        <v>0</v>
      </c>
      <c r="H174" s="104">
        <v>0</v>
      </c>
      <c r="I174" s="104">
        <v>0</v>
      </c>
      <c r="J174" s="472">
        <v>73000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42"/>
    </row>
    <row r="175" spans="1:16" s="125" customFormat="1" ht="24.75" customHeight="1">
      <c r="A175" s="361"/>
      <c r="B175" s="388"/>
      <c r="C175" s="473"/>
      <c r="D175" s="628"/>
      <c r="E175" s="474"/>
      <c r="F175" s="387"/>
      <c r="G175" s="384"/>
      <c r="H175" s="384"/>
      <c r="I175" s="384"/>
      <c r="J175" s="384"/>
      <c r="K175" s="384"/>
      <c r="L175" s="384"/>
      <c r="M175" s="384"/>
      <c r="N175" s="384"/>
      <c r="O175" s="384"/>
      <c r="P175" s="42"/>
    </row>
    <row r="176" spans="1:16" s="126" customFormat="1" ht="12.75">
      <c r="A176" s="464">
        <v>758</v>
      </c>
      <c r="B176" s="475"/>
      <c r="C176" s="476"/>
      <c r="D176" s="402" t="s">
        <v>203</v>
      </c>
      <c r="E176" s="403">
        <f>SUM(E177,E179)</f>
        <v>148400</v>
      </c>
      <c r="F176" s="403">
        <f aca="true" t="shared" si="37" ref="F176:L176">SUM(F177,F179)</f>
        <v>148400</v>
      </c>
      <c r="G176" s="403">
        <f t="shared" si="37"/>
        <v>0</v>
      </c>
      <c r="H176" s="403">
        <f t="shared" si="37"/>
        <v>0</v>
      </c>
      <c r="I176" s="403">
        <f t="shared" si="37"/>
        <v>0</v>
      </c>
      <c r="J176" s="403">
        <f t="shared" si="37"/>
        <v>0</v>
      </c>
      <c r="K176" s="403">
        <f t="shared" si="37"/>
        <v>0</v>
      </c>
      <c r="L176" s="403">
        <f t="shared" si="37"/>
        <v>0</v>
      </c>
      <c r="M176" s="403">
        <f>SUM(M177,M179)</f>
        <v>0</v>
      </c>
      <c r="N176" s="403">
        <f>SUM(N177,N179)</f>
        <v>0</v>
      </c>
      <c r="O176" s="403">
        <f>SUM(O177,O179)</f>
        <v>0</v>
      </c>
      <c r="P176" s="141"/>
    </row>
    <row r="177" spans="1:16" s="126" customFormat="1" ht="12.75">
      <c r="A177" s="477"/>
      <c r="B177" s="336">
        <v>75814</v>
      </c>
      <c r="C177" s="351"/>
      <c r="D177" s="295" t="s">
        <v>208</v>
      </c>
      <c r="E177" s="296">
        <f>SUM(E178)</f>
        <v>100</v>
      </c>
      <c r="F177" s="296">
        <f aca="true" t="shared" si="38" ref="F177:O177">SUM(F178)</f>
        <v>100</v>
      </c>
      <c r="G177" s="296">
        <f t="shared" si="38"/>
        <v>0</v>
      </c>
      <c r="H177" s="296">
        <f t="shared" si="38"/>
        <v>0</v>
      </c>
      <c r="I177" s="296">
        <f t="shared" si="38"/>
        <v>0</v>
      </c>
      <c r="J177" s="296">
        <f t="shared" si="38"/>
        <v>0</v>
      </c>
      <c r="K177" s="296">
        <f t="shared" si="38"/>
        <v>0</v>
      </c>
      <c r="L177" s="296">
        <f t="shared" si="38"/>
        <v>0</v>
      </c>
      <c r="M177" s="296">
        <f t="shared" si="38"/>
        <v>0</v>
      </c>
      <c r="N177" s="296">
        <f t="shared" si="38"/>
        <v>0</v>
      </c>
      <c r="O177" s="296">
        <f t="shared" si="38"/>
        <v>0</v>
      </c>
      <c r="P177" s="141"/>
    </row>
    <row r="178" spans="1:16" s="126" customFormat="1" ht="12.75">
      <c r="A178" s="350"/>
      <c r="B178" s="478"/>
      <c r="C178" s="306">
        <v>4300</v>
      </c>
      <c r="D178" s="307" t="s">
        <v>241</v>
      </c>
      <c r="E178" s="308">
        <v>100</v>
      </c>
      <c r="F178" s="308">
        <v>100</v>
      </c>
      <c r="G178" s="479">
        <v>0</v>
      </c>
      <c r="H178" s="479">
        <v>0</v>
      </c>
      <c r="I178" s="479">
        <v>0</v>
      </c>
      <c r="J178" s="479">
        <v>0</v>
      </c>
      <c r="K178" s="479">
        <v>0</v>
      </c>
      <c r="L178" s="479">
        <v>0</v>
      </c>
      <c r="M178" s="479">
        <v>0</v>
      </c>
      <c r="N178" s="479">
        <v>0</v>
      </c>
      <c r="O178" s="479">
        <v>0</v>
      </c>
      <c r="P178" s="141"/>
    </row>
    <row r="179" spans="1:16" ht="12.75">
      <c r="A179" s="344"/>
      <c r="B179" s="336">
        <v>75818</v>
      </c>
      <c r="C179" s="294"/>
      <c r="D179" s="295" t="s">
        <v>281</v>
      </c>
      <c r="E179" s="296">
        <f>SUM(E180)</f>
        <v>148300</v>
      </c>
      <c r="F179" s="296">
        <f aca="true" t="shared" si="39" ref="F179:O179">SUM(F180)</f>
        <v>148300</v>
      </c>
      <c r="G179" s="296">
        <f t="shared" si="39"/>
        <v>0</v>
      </c>
      <c r="H179" s="296">
        <f t="shared" si="39"/>
        <v>0</v>
      </c>
      <c r="I179" s="296">
        <f t="shared" si="39"/>
        <v>0</v>
      </c>
      <c r="J179" s="296">
        <f t="shared" si="39"/>
        <v>0</v>
      </c>
      <c r="K179" s="296">
        <f t="shared" si="39"/>
        <v>0</v>
      </c>
      <c r="L179" s="296">
        <f t="shared" si="39"/>
        <v>0</v>
      </c>
      <c r="M179" s="296">
        <f t="shared" si="39"/>
        <v>0</v>
      </c>
      <c r="N179" s="296">
        <f t="shared" si="39"/>
        <v>0</v>
      </c>
      <c r="O179" s="296">
        <f t="shared" si="39"/>
        <v>0</v>
      </c>
      <c r="P179" s="173"/>
    </row>
    <row r="180" spans="1:16" ht="12.75">
      <c r="A180" s="480"/>
      <c r="B180" s="481"/>
      <c r="C180" s="306">
        <v>4810</v>
      </c>
      <c r="D180" s="307" t="s">
        <v>282</v>
      </c>
      <c r="E180" s="308">
        <v>148300</v>
      </c>
      <c r="F180" s="308">
        <v>148300</v>
      </c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42"/>
    </row>
    <row r="181" spans="1:16" ht="12.75">
      <c r="A181" s="464">
        <v>801</v>
      </c>
      <c r="B181" s="400"/>
      <c r="C181" s="401"/>
      <c r="D181" s="402" t="s">
        <v>211</v>
      </c>
      <c r="E181" s="403">
        <f aca="true" t="shared" si="40" ref="E181:O181">SUM(E182,E214,E238,E240,E263,E268,E272)</f>
        <v>5671525</v>
      </c>
      <c r="F181" s="403">
        <f t="shared" si="40"/>
        <v>4484636</v>
      </c>
      <c r="G181" s="403">
        <f t="shared" si="40"/>
        <v>2483845</v>
      </c>
      <c r="H181" s="403">
        <f t="shared" si="40"/>
        <v>464410</v>
      </c>
      <c r="I181" s="403">
        <f t="shared" si="40"/>
        <v>374710</v>
      </c>
      <c r="J181" s="403">
        <f t="shared" si="40"/>
        <v>0</v>
      </c>
      <c r="K181" s="403">
        <f t="shared" si="40"/>
        <v>0</v>
      </c>
      <c r="L181" s="403">
        <f t="shared" si="40"/>
        <v>1186889</v>
      </c>
      <c r="M181" s="403">
        <f t="shared" si="40"/>
        <v>881642</v>
      </c>
      <c r="N181" s="403">
        <f t="shared" si="40"/>
        <v>293881</v>
      </c>
      <c r="O181" s="403">
        <f t="shared" si="40"/>
        <v>11366</v>
      </c>
      <c r="P181" s="240"/>
    </row>
    <row r="182" spans="1:16" s="125" customFormat="1" ht="12.75">
      <c r="A182" s="482"/>
      <c r="B182" s="358">
        <v>80101</v>
      </c>
      <c r="C182" s="359"/>
      <c r="D182" s="360" t="s">
        <v>212</v>
      </c>
      <c r="E182" s="297">
        <f aca="true" t="shared" si="41" ref="E182:O182">SUM(E183:E208,E210,E212)</f>
        <v>2955522</v>
      </c>
      <c r="F182" s="297">
        <f t="shared" si="41"/>
        <v>2244156</v>
      </c>
      <c r="G182" s="297">
        <f t="shared" si="41"/>
        <v>1510830</v>
      </c>
      <c r="H182" s="297">
        <f t="shared" si="41"/>
        <v>284082</v>
      </c>
      <c r="I182" s="297">
        <f t="shared" si="41"/>
        <v>0</v>
      </c>
      <c r="J182" s="297">
        <f t="shared" si="41"/>
        <v>0</v>
      </c>
      <c r="K182" s="297">
        <f t="shared" si="41"/>
        <v>0</v>
      </c>
      <c r="L182" s="297">
        <f t="shared" si="41"/>
        <v>711366</v>
      </c>
      <c r="M182" s="297">
        <f t="shared" si="41"/>
        <v>525000</v>
      </c>
      <c r="N182" s="297">
        <f t="shared" si="41"/>
        <v>175000</v>
      </c>
      <c r="O182" s="297">
        <f t="shared" si="41"/>
        <v>11366</v>
      </c>
      <c r="P182" s="42"/>
    </row>
    <row r="183" spans="1:16" s="125" customFormat="1" ht="12.75">
      <c r="A183" s="361"/>
      <c r="B183" s="471"/>
      <c r="C183" s="429">
        <v>3020</v>
      </c>
      <c r="D183" s="430" t="s">
        <v>323</v>
      </c>
      <c r="E183" s="431">
        <v>91323</v>
      </c>
      <c r="F183" s="431">
        <v>91323</v>
      </c>
      <c r="G183" s="334">
        <v>0</v>
      </c>
      <c r="H183" s="334">
        <v>0</v>
      </c>
      <c r="I183" s="334">
        <v>0</v>
      </c>
      <c r="J183" s="334">
        <v>0</v>
      </c>
      <c r="K183" s="334">
        <v>0</v>
      </c>
      <c r="L183" s="334">
        <v>0</v>
      </c>
      <c r="M183" s="334">
        <v>0</v>
      </c>
      <c r="N183" s="334">
        <v>0</v>
      </c>
      <c r="O183" s="334">
        <v>0</v>
      </c>
      <c r="P183" s="42"/>
    </row>
    <row r="184" spans="1:16" s="125" customFormat="1" ht="12.75">
      <c r="A184" s="361"/>
      <c r="B184" s="362"/>
      <c r="C184" s="366">
        <v>4010</v>
      </c>
      <c r="D184" s="367" t="s">
        <v>250</v>
      </c>
      <c r="E184" s="368">
        <v>1403222</v>
      </c>
      <c r="F184" s="368">
        <v>1403222</v>
      </c>
      <c r="G184" s="368">
        <v>1403222</v>
      </c>
      <c r="H184" s="317">
        <v>0</v>
      </c>
      <c r="I184" s="317">
        <v>0</v>
      </c>
      <c r="J184" s="317">
        <v>0</v>
      </c>
      <c r="K184" s="317">
        <v>0</v>
      </c>
      <c r="L184" s="317">
        <v>0</v>
      </c>
      <c r="M184" s="317">
        <v>0</v>
      </c>
      <c r="N184" s="317">
        <v>0</v>
      </c>
      <c r="O184" s="317">
        <v>0</v>
      </c>
      <c r="P184" s="42"/>
    </row>
    <row r="185" spans="1:16" s="125" customFormat="1" ht="12.75">
      <c r="A185" s="361"/>
      <c r="B185" s="362"/>
      <c r="C185" s="366">
        <v>4040</v>
      </c>
      <c r="D185" s="367" t="s">
        <v>251</v>
      </c>
      <c r="E185" s="368">
        <v>104608</v>
      </c>
      <c r="F185" s="368">
        <v>104608</v>
      </c>
      <c r="G185" s="368">
        <v>104608</v>
      </c>
      <c r="H185" s="317">
        <v>0</v>
      </c>
      <c r="I185" s="317">
        <v>0</v>
      </c>
      <c r="J185" s="317">
        <v>0</v>
      </c>
      <c r="K185" s="317">
        <v>0</v>
      </c>
      <c r="L185" s="317">
        <v>0</v>
      </c>
      <c r="M185" s="317">
        <v>0</v>
      </c>
      <c r="N185" s="317">
        <v>0</v>
      </c>
      <c r="O185" s="317">
        <v>0</v>
      </c>
      <c r="P185" s="42"/>
    </row>
    <row r="186" spans="1:16" s="125" customFormat="1" ht="12.75">
      <c r="A186" s="361"/>
      <c r="B186" s="362"/>
      <c r="C186" s="366">
        <v>4110</v>
      </c>
      <c r="D186" s="367" t="s">
        <v>248</v>
      </c>
      <c r="E186" s="368">
        <v>245242</v>
      </c>
      <c r="F186" s="368">
        <v>245242</v>
      </c>
      <c r="G186" s="317">
        <v>0</v>
      </c>
      <c r="H186" s="368">
        <v>245242</v>
      </c>
      <c r="I186" s="317">
        <v>0</v>
      </c>
      <c r="J186" s="317">
        <v>0</v>
      </c>
      <c r="K186" s="317">
        <v>0</v>
      </c>
      <c r="L186" s="317">
        <v>0</v>
      </c>
      <c r="M186" s="317">
        <v>0</v>
      </c>
      <c r="N186" s="317">
        <v>0</v>
      </c>
      <c r="O186" s="317">
        <v>0</v>
      </c>
      <c r="P186" s="42"/>
    </row>
    <row r="187" spans="1:16" s="125" customFormat="1" ht="12.75">
      <c r="A187" s="361"/>
      <c r="B187" s="362"/>
      <c r="C187" s="366">
        <v>4120</v>
      </c>
      <c r="D187" s="367" t="s">
        <v>249</v>
      </c>
      <c r="E187" s="368">
        <v>38840</v>
      </c>
      <c r="F187" s="368">
        <v>38840</v>
      </c>
      <c r="G187" s="317">
        <v>0</v>
      </c>
      <c r="H187" s="368">
        <v>38840</v>
      </c>
      <c r="I187" s="317">
        <v>0</v>
      </c>
      <c r="J187" s="317">
        <v>0</v>
      </c>
      <c r="K187" s="317">
        <v>0</v>
      </c>
      <c r="L187" s="317">
        <v>0</v>
      </c>
      <c r="M187" s="317">
        <v>0</v>
      </c>
      <c r="N187" s="317">
        <v>0</v>
      </c>
      <c r="O187" s="317">
        <v>0</v>
      </c>
      <c r="P187" s="42"/>
    </row>
    <row r="188" spans="1:16" s="125" customFormat="1" ht="12.75">
      <c r="A188" s="361"/>
      <c r="B188" s="362"/>
      <c r="C188" s="366">
        <v>4170</v>
      </c>
      <c r="D188" s="367" t="s">
        <v>244</v>
      </c>
      <c r="E188" s="368">
        <v>3000</v>
      </c>
      <c r="F188" s="368">
        <v>3000</v>
      </c>
      <c r="G188" s="368">
        <v>3000</v>
      </c>
      <c r="H188" s="317">
        <v>0</v>
      </c>
      <c r="I188" s="317">
        <v>0</v>
      </c>
      <c r="J188" s="317">
        <v>0</v>
      </c>
      <c r="K188" s="317">
        <v>0</v>
      </c>
      <c r="L188" s="317">
        <v>0</v>
      </c>
      <c r="M188" s="317">
        <v>0</v>
      </c>
      <c r="N188" s="317">
        <v>0</v>
      </c>
      <c r="O188" s="317">
        <v>0</v>
      </c>
      <c r="P188" s="42"/>
    </row>
    <row r="189" spans="1:16" s="125" customFormat="1" ht="12.75">
      <c r="A189" s="361"/>
      <c r="B189" s="362"/>
      <c r="C189" s="366">
        <v>4210</v>
      </c>
      <c r="D189" s="367" t="s">
        <v>245</v>
      </c>
      <c r="E189" s="368">
        <v>50000</v>
      </c>
      <c r="F189" s="368">
        <v>50000</v>
      </c>
      <c r="G189" s="317">
        <v>0</v>
      </c>
      <c r="H189" s="317">
        <v>0</v>
      </c>
      <c r="I189" s="317">
        <v>0</v>
      </c>
      <c r="J189" s="317">
        <v>0</v>
      </c>
      <c r="K189" s="317">
        <v>0</v>
      </c>
      <c r="L189" s="317">
        <v>0</v>
      </c>
      <c r="M189" s="317">
        <v>0</v>
      </c>
      <c r="N189" s="317">
        <v>0</v>
      </c>
      <c r="O189" s="317">
        <v>0</v>
      </c>
      <c r="P189" s="42"/>
    </row>
    <row r="190" spans="1:16" s="125" customFormat="1" ht="12.75">
      <c r="A190" s="361"/>
      <c r="B190" s="362"/>
      <c r="C190" s="366">
        <v>4240</v>
      </c>
      <c r="D190" s="367" t="s">
        <v>283</v>
      </c>
      <c r="E190" s="368">
        <v>13000</v>
      </c>
      <c r="F190" s="368">
        <v>13000</v>
      </c>
      <c r="G190" s="317">
        <v>0</v>
      </c>
      <c r="H190" s="317">
        <v>0</v>
      </c>
      <c r="I190" s="317">
        <v>0</v>
      </c>
      <c r="J190" s="317">
        <v>0</v>
      </c>
      <c r="K190" s="317">
        <v>0</v>
      </c>
      <c r="L190" s="317">
        <v>0</v>
      </c>
      <c r="M190" s="317">
        <v>0</v>
      </c>
      <c r="N190" s="317">
        <v>0</v>
      </c>
      <c r="O190" s="317">
        <v>0</v>
      </c>
      <c r="P190" s="42"/>
    </row>
    <row r="191" spans="1:16" s="125" customFormat="1" ht="12.75">
      <c r="A191" s="361"/>
      <c r="B191" s="362"/>
      <c r="C191" s="366">
        <v>4260</v>
      </c>
      <c r="D191" s="367" t="s">
        <v>252</v>
      </c>
      <c r="E191" s="368">
        <v>12070</v>
      </c>
      <c r="F191" s="368">
        <v>12070</v>
      </c>
      <c r="G191" s="317">
        <v>0</v>
      </c>
      <c r="H191" s="317">
        <v>0</v>
      </c>
      <c r="I191" s="317">
        <v>0</v>
      </c>
      <c r="J191" s="317">
        <v>0</v>
      </c>
      <c r="K191" s="317">
        <v>0</v>
      </c>
      <c r="L191" s="317">
        <v>0</v>
      </c>
      <c r="M191" s="317">
        <v>0</v>
      </c>
      <c r="N191" s="317">
        <v>0</v>
      </c>
      <c r="O191" s="317">
        <v>0</v>
      </c>
      <c r="P191" s="42"/>
    </row>
    <row r="192" spans="1:16" s="125" customFormat="1" ht="12.75">
      <c r="A192" s="361"/>
      <c r="B192" s="362"/>
      <c r="C192" s="366">
        <v>4270</v>
      </c>
      <c r="D192" s="367" t="s">
        <v>235</v>
      </c>
      <c r="E192" s="368">
        <v>75000</v>
      </c>
      <c r="F192" s="368">
        <v>75000</v>
      </c>
      <c r="G192" s="317">
        <v>0</v>
      </c>
      <c r="H192" s="317">
        <v>0</v>
      </c>
      <c r="I192" s="317">
        <v>0</v>
      </c>
      <c r="J192" s="317">
        <v>0</v>
      </c>
      <c r="K192" s="317">
        <v>0</v>
      </c>
      <c r="L192" s="317">
        <v>0</v>
      </c>
      <c r="M192" s="317">
        <v>0</v>
      </c>
      <c r="N192" s="317">
        <v>0</v>
      </c>
      <c r="O192" s="317">
        <v>0</v>
      </c>
      <c r="P192" s="42"/>
    </row>
    <row r="193" spans="1:16" s="125" customFormat="1" ht="12.75">
      <c r="A193" s="361"/>
      <c r="B193" s="362"/>
      <c r="C193" s="366">
        <v>4300</v>
      </c>
      <c r="D193" s="367" t="s">
        <v>241</v>
      </c>
      <c r="E193" s="368">
        <v>77657</v>
      </c>
      <c r="F193" s="368">
        <v>77657</v>
      </c>
      <c r="G193" s="317">
        <v>0</v>
      </c>
      <c r="H193" s="317">
        <v>0</v>
      </c>
      <c r="I193" s="317">
        <v>0</v>
      </c>
      <c r="J193" s="317">
        <v>0</v>
      </c>
      <c r="K193" s="317">
        <v>0</v>
      </c>
      <c r="L193" s="317">
        <v>0</v>
      </c>
      <c r="M193" s="317">
        <v>0</v>
      </c>
      <c r="N193" s="317">
        <v>0</v>
      </c>
      <c r="O193" s="317">
        <v>0</v>
      </c>
      <c r="P193" s="42"/>
    </row>
    <row r="194" spans="1:16" s="125" customFormat="1" ht="12.75">
      <c r="A194" s="361"/>
      <c r="B194" s="362"/>
      <c r="C194" s="366">
        <v>4350</v>
      </c>
      <c r="D194" s="367" t="s">
        <v>253</v>
      </c>
      <c r="E194" s="368">
        <v>3100</v>
      </c>
      <c r="F194" s="368">
        <v>3100</v>
      </c>
      <c r="G194" s="317">
        <v>0</v>
      </c>
      <c r="H194" s="317">
        <v>0</v>
      </c>
      <c r="I194" s="317">
        <v>0</v>
      </c>
      <c r="J194" s="317">
        <v>0</v>
      </c>
      <c r="K194" s="317">
        <v>0</v>
      </c>
      <c r="L194" s="317">
        <v>0</v>
      </c>
      <c r="M194" s="317">
        <v>0</v>
      </c>
      <c r="N194" s="317">
        <v>0</v>
      </c>
      <c r="O194" s="317">
        <v>0</v>
      </c>
      <c r="P194" s="42"/>
    </row>
    <row r="195" spans="1:16" s="125" customFormat="1" ht="12.75">
      <c r="A195" s="361"/>
      <c r="B195" s="388"/>
      <c r="C195" s="429">
        <v>4370</v>
      </c>
      <c r="D195" s="430" t="s">
        <v>254</v>
      </c>
      <c r="E195" s="431">
        <v>8200</v>
      </c>
      <c r="F195" s="431">
        <v>8200</v>
      </c>
      <c r="G195" s="104">
        <v>0</v>
      </c>
      <c r="H195" s="104">
        <v>0</v>
      </c>
      <c r="I195" s="104">
        <v>0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42"/>
    </row>
    <row r="196" spans="1:16" s="125" customFormat="1" ht="12.75">
      <c r="A196" s="361"/>
      <c r="B196" s="388"/>
      <c r="C196" s="483"/>
      <c r="D196" s="484" t="s">
        <v>255</v>
      </c>
      <c r="E196" s="485"/>
      <c r="F196" s="485"/>
      <c r="G196" s="386"/>
      <c r="H196" s="380"/>
      <c r="I196" s="380"/>
      <c r="J196" s="380"/>
      <c r="K196" s="380"/>
      <c r="L196" s="380"/>
      <c r="M196" s="380"/>
      <c r="N196" s="380"/>
      <c r="O196" s="380"/>
      <c r="P196" s="42"/>
    </row>
    <row r="197" spans="1:16" s="125" customFormat="1" ht="12.75">
      <c r="A197" s="361"/>
      <c r="B197" s="362"/>
      <c r="C197" s="374">
        <v>4390</v>
      </c>
      <c r="D197" s="375" t="s">
        <v>284</v>
      </c>
      <c r="E197" s="376">
        <v>2000</v>
      </c>
      <c r="F197" s="376">
        <v>2000</v>
      </c>
      <c r="G197" s="357">
        <v>0</v>
      </c>
      <c r="H197" s="357">
        <v>0</v>
      </c>
      <c r="I197" s="357">
        <v>0</v>
      </c>
      <c r="J197" s="357">
        <v>0</v>
      </c>
      <c r="K197" s="357">
        <v>0</v>
      </c>
      <c r="L197" s="357">
        <v>0</v>
      </c>
      <c r="M197" s="357">
        <v>0</v>
      </c>
      <c r="N197" s="357">
        <v>0</v>
      </c>
      <c r="O197" s="357">
        <v>0</v>
      </c>
      <c r="P197" s="42"/>
    </row>
    <row r="198" spans="1:16" s="125" customFormat="1" ht="12.75">
      <c r="A198" s="361"/>
      <c r="B198" s="362"/>
      <c r="C198" s="377"/>
      <c r="D198" s="378" t="s">
        <v>285</v>
      </c>
      <c r="E198" s="379"/>
      <c r="F198" s="379"/>
      <c r="G198" s="380"/>
      <c r="H198" s="380"/>
      <c r="I198" s="380"/>
      <c r="J198" s="380"/>
      <c r="K198" s="380"/>
      <c r="L198" s="380"/>
      <c r="M198" s="380"/>
      <c r="N198" s="380"/>
      <c r="O198" s="380"/>
      <c r="P198" s="42"/>
    </row>
    <row r="199" spans="1:16" s="125" customFormat="1" ht="12.75">
      <c r="A199" s="361"/>
      <c r="B199" s="362"/>
      <c r="C199" s="366">
        <v>4410</v>
      </c>
      <c r="D199" s="367" t="s">
        <v>265</v>
      </c>
      <c r="E199" s="368">
        <v>5500</v>
      </c>
      <c r="F199" s="368">
        <v>5500</v>
      </c>
      <c r="G199" s="317">
        <v>0</v>
      </c>
      <c r="H199" s="317">
        <v>0</v>
      </c>
      <c r="I199" s="317">
        <v>0</v>
      </c>
      <c r="J199" s="317">
        <v>0</v>
      </c>
      <c r="K199" s="317">
        <v>0</v>
      </c>
      <c r="L199" s="317">
        <v>0</v>
      </c>
      <c r="M199" s="317">
        <v>0</v>
      </c>
      <c r="N199" s="317">
        <v>0</v>
      </c>
      <c r="O199" s="317">
        <v>0</v>
      </c>
      <c r="P199" s="42"/>
    </row>
    <row r="200" spans="1:16" s="125" customFormat="1" ht="12.75">
      <c r="A200" s="361"/>
      <c r="B200" s="362"/>
      <c r="C200" s="366">
        <v>4430</v>
      </c>
      <c r="D200" s="367" t="s">
        <v>242</v>
      </c>
      <c r="E200" s="368">
        <v>3000</v>
      </c>
      <c r="F200" s="368">
        <v>3000</v>
      </c>
      <c r="G200" s="317">
        <v>0</v>
      </c>
      <c r="H200" s="317">
        <v>0</v>
      </c>
      <c r="I200" s="317">
        <v>0</v>
      </c>
      <c r="J200" s="317">
        <v>0</v>
      </c>
      <c r="K200" s="317">
        <v>0</v>
      </c>
      <c r="L200" s="317">
        <v>0</v>
      </c>
      <c r="M200" s="317">
        <v>0</v>
      </c>
      <c r="N200" s="317">
        <v>0</v>
      </c>
      <c r="O200" s="317">
        <v>0</v>
      </c>
      <c r="P200" s="42"/>
    </row>
    <row r="201" spans="1:16" s="125" customFormat="1" ht="12.75">
      <c r="A201" s="361"/>
      <c r="B201" s="362"/>
      <c r="C201" s="366">
        <v>4440</v>
      </c>
      <c r="D201" s="367" t="s">
        <v>256</v>
      </c>
      <c r="E201" s="368">
        <v>97194</v>
      </c>
      <c r="F201" s="368">
        <v>97194</v>
      </c>
      <c r="G201" s="317">
        <v>0</v>
      </c>
      <c r="H201" s="368">
        <v>0</v>
      </c>
      <c r="I201" s="317">
        <v>0</v>
      </c>
      <c r="J201" s="317">
        <v>0</v>
      </c>
      <c r="K201" s="317">
        <v>0</v>
      </c>
      <c r="L201" s="317">
        <v>0</v>
      </c>
      <c r="M201" s="317">
        <v>0</v>
      </c>
      <c r="N201" s="317">
        <v>0</v>
      </c>
      <c r="O201" s="317">
        <v>0</v>
      </c>
      <c r="P201" s="42"/>
    </row>
    <row r="202" spans="1:16" s="125" customFormat="1" ht="12.75">
      <c r="A202" s="361"/>
      <c r="B202" s="362"/>
      <c r="C202" s="374">
        <v>4700</v>
      </c>
      <c r="D202" s="375" t="s">
        <v>257</v>
      </c>
      <c r="E202" s="376">
        <v>4000</v>
      </c>
      <c r="F202" s="376">
        <v>4000</v>
      </c>
      <c r="G202" s="357">
        <v>0</v>
      </c>
      <c r="H202" s="357">
        <v>0</v>
      </c>
      <c r="I202" s="357">
        <v>0</v>
      </c>
      <c r="J202" s="357">
        <v>0</v>
      </c>
      <c r="K202" s="357">
        <v>0</v>
      </c>
      <c r="L202" s="357">
        <v>0</v>
      </c>
      <c r="M202" s="357">
        <v>0</v>
      </c>
      <c r="N202" s="357">
        <v>0</v>
      </c>
      <c r="O202" s="357">
        <v>0</v>
      </c>
      <c r="P202" s="42"/>
    </row>
    <row r="203" spans="1:16" s="125" customFormat="1" ht="12.75">
      <c r="A203" s="361"/>
      <c r="B203" s="362"/>
      <c r="C203" s="377"/>
      <c r="D203" s="378" t="s">
        <v>258</v>
      </c>
      <c r="E203" s="379"/>
      <c r="F203" s="379"/>
      <c r="G203" s="380"/>
      <c r="H203" s="380"/>
      <c r="I203" s="380"/>
      <c r="J203" s="380"/>
      <c r="K203" s="380"/>
      <c r="L203" s="380"/>
      <c r="M203" s="380"/>
      <c r="N203" s="380"/>
      <c r="O203" s="380"/>
      <c r="P203" s="42"/>
    </row>
    <row r="204" spans="1:16" s="125" customFormat="1" ht="12.75">
      <c r="A204" s="361"/>
      <c r="B204" s="362"/>
      <c r="C204" s="374">
        <v>4740</v>
      </c>
      <c r="D204" s="375" t="s">
        <v>259</v>
      </c>
      <c r="E204" s="376">
        <v>3200</v>
      </c>
      <c r="F204" s="376">
        <v>3200</v>
      </c>
      <c r="G204" s="357">
        <v>0</v>
      </c>
      <c r="H204" s="357">
        <v>0</v>
      </c>
      <c r="I204" s="357">
        <v>0</v>
      </c>
      <c r="J204" s="357">
        <v>0</v>
      </c>
      <c r="K204" s="357">
        <v>0</v>
      </c>
      <c r="L204" s="357">
        <v>0</v>
      </c>
      <c r="M204" s="357">
        <v>0</v>
      </c>
      <c r="N204" s="357">
        <v>0</v>
      </c>
      <c r="O204" s="357">
        <v>0</v>
      </c>
      <c r="P204" s="42"/>
    </row>
    <row r="205" spans="1:16" s="125" customFormat="1" ht="12.75">
      <c r="A205" s="361"/>
      <c r="B205" s="362"/>
      <c r="C205" s="377"/>
      <c r="D205" s="378" t="s">
        <v>260</v>
      </c>
      <c r="E205" s="379"/>
      <c r="F205" s="379"/>
      <c r="G205" s="380"/>
      <c r="H205" s="380"/>
      <c r="I205" s="380"/>
      <c r="J205" s="380"/>
      <c r="K205" s="380"/>
      <c r="L205" s="380"/>
      <c r="M205" s="380"/>
      <c r="N205" s="380"/>
      <c r="O205" s="380"/>
      <c r="P205" s="42"/>
    </row>
    <row r="206" spans="1:16" s="125" customFormat="1" ht="12.75">
      <c r="A206" s="361"/>
      <c r="B206" s="362"/>
      <c r="C206" s="374">
        <v>4750</v>
      </c>
      <c r="D206" s="375" t="s">
        <v>261</v>
      </c>
      <c r="E206" s="376">
        <v>4000</v>
      </c>
      <c r="F206" s="376">
        <v>4000</v>
      </c>
      <c r="G206" s="357">
        <v>0</v>
      </c>
      <c r="H206" s="357">
        <v>0</v>
      </c>
      <c r="I206" s="357">
        <v>0</v>
      </c>
      <c r="J206" s="357">
        <v>0</v>
      </c>
      <c r="K206" s="357">
        <v>0</v>
      </c>
      <c r="L206" s="357">
        <v>0</v>
      </c>
      <c r="M206" s="357">
        <v>0</v>
      </c>
      <c r="N206" s="357">
        <v>0</v>
      </c>
      <c r="O206" s="357">
        <v>0</v>
      </c>
      <c r="P206" s="42"/>
    </row>
    <row r="207" spans="1:16" s="125" customFormat="1" ht="12.75">
      <c r="A207" s="361"/>
      <c r="B207" s="362"/>
      <c r="C207" s="377"/>
      <c r="D207" s="378" t="s">
        <v>262</v>
      </c>
      <c r="E207" s="379"/>
      <c r="F207" s="379"/>
      <c r="G207" s="380"/>
      <c r="H207" s="380"/>
      <c r="I207" s="380"/>
      <c r="J207" s="380"/>
      <c r="K207" s="380"/>
      <c r="L207" s="380"/>
      <c r="M207" s="380"/>
      <c r="N207" s="380"/>
      <c r="O207" s="380"/>
      <c r="P207" s="42"/>
    </row>
    <row r="208" spans="1:16" s="129" customFormat="1" ht="12.75">
      <c r="A208" s="361"/>
      <c r="B208" s="486"/>
      <c r="C208" s="366">
        <v>6050</v>
      </c>
      <c r="D208" s="367" t="s">
        <v>237</v>
      </c>
      <c r="E208" s="368">
        <f>SUM(E209)</f>
        <v>11366</v>
      </c>
      <c r="F208" s="368">
        <f aca="true" t="shared" si="42" ref="F208:O208">SUM(F209)</f>
        <v>0</v>
      </c>
      <c r="G208" s="368">
        <f t="shared" si="42"/>
        <v>0</v>
      </c>
      <c r="H208" s="368">
        <f t="shared" si="42"/>
        <v>0</v>
      </c>
      <c r="I208" s="368">
        <f t="shared" si="42"/>
        <v>0</v>
      </c>
      <c r="J208" s="368">
        <f t="shared" si="42"/>
        <v>0</v>
      </c>
      <c r="K208" s="368">
        <f t="shared" si="42"/>
        <v>0</v>
      </c>
      <c r="L208" s="368">
        <f t="shared" si="42"/>
        <v>11366</v>
      </c>
      <c r="M208" s="368">
        <f t="shared" si="42"/>
        <v>0</v>
      </c>
      <c r="N208" s="368">
        <f t="shared" si="42"/>
        <v>0</v>
      </c>
      <c r="O208" s="368">
        <f t="shared" si="42"/>
        <v>11366</v>
      </c>
      <c r="P208" s="42"/>
    </row>
    <row r="209" spans="1:16" s="129" customFormat="1" ht="12.75" hidden="1">
      <c r="A209" s="361"/>
      <c r="B209" s="372"/>
      <c r="C209" s="487"/>
      <c r="D209" s="432" t="s">
        <v>365</v>
      </c>
      <c r="E209" s="488">
        <v>11366</v>
      </c>
      <c r="F209" s="312"/>
      <c r="G209" s="312"/>
      <c r="H209" s="312"/>
      <c r="I209" s="312"/>
      <c r="J209" s="312"/>
      <c r="K209" s="312"/>
      <c r="L209" s="488">
        <v>11366</v>
      </c>
      <c r="M209" s="488">
        <v>0</v>
      </c>
      <c r="N209" s="488">
        <v>0</v>
      </c>
      <c r="O209" s="488">
        <v>11366</v>
      </c>
      <c r="P209" s="42"/>
    </row>
    <row r="210" spans="1:16" s="134" customFormat="1" ht="12.75">
      <c r="A210" s="361"/>
      <c r="B210" s="372"/>
      <c r="C210" s="313">
        <v>6058</v>
      </c>
      <c r="D210" s="314" t="s">
        <v>237</v>
      </c>
      <c r="E210" s="315">
        <f aca="true" t="shared" si="43" ref="E210:O210">SUM(E211:E211)</f>
        <v>525000</v>
      </c>
      <c r="F210" s="315">
        <f t="shared" si="43"/>
        <v>0</v>
      </c>
      <c r="G210" s="315">
        <f t="shared" si="43"/>
        <v>0</v>
      </c>
      <c r="H210" s="315">
        <f t="shared" si="43"/>
        <v>0</v>
      </c>
      <c r="I210" s="315">
        <f t="shared" si="43"/>
        <v>0</v>
      </c>
      <c r="J210" s="315">
        <f t="shared" si="43"/>
        <v>0</v>
      </c>
      <c r="K210" s="315">
        <f t="shared" si="43"/>
        <v>0</v>
      </c>
      <c r="L210" s="315">
        <f t="shared" si="43"/>
        <v>525000</v>
      </c>
      <c r="M210" s="315">
        <f t="shared" si="43"/>
        <v>525000</v>
      </c>
      <c r="N210" s="315">
        <f t="shared" si="43"/>
        <v>0</v>
      </c>
      <c r="O210" s="315">
        <f t="shared" si="43"/>
        <v>0</v>
      </c>
      <c r="P210" s="44"/>
    </row>
    <row r="211" spans="1:16" s="134" customFormat="1" ht="12.75" hidden="1">
      <c r="A211" s="292"/>
      <c r="B211" s="309"/>
      <c r="C211" s="313"/>
      <c r="D211" s="314" t="s">
        <v>363</v>
      </c>
      <c r="E211" s="316">
        <v>525000</v>
      </c>
      <c r="F211" s="317"/>
      <c r="G211" s="317"/>
      <c r="H211" s="317"/>
      <c r="I211" s="317"/>
      <c r="J211" s="317"/>
      <c r="K211" s="317"/>
      <c r="L211" s="316">
        <v>525000</v>
      </c>
      <c r="M211" s="316">
        <v>525000</v>
      </c>
      <c r="N211" s="316">
        <v>0</v>
      </c>
      <c r="O211" s="316">
        <v>0</v>
      </c>
      <c r="P211" s="44"/>
    </row>
    <row r="212" spans="1:16" s="134" customFormat="1" ht="12.75">
      <c r="A212" s="292"/>
      <c r="B212" s="309"/>
      <c r="C212" s="318">
        <v>6059</v>
      </c>
      <c r="D212" s="319" t="s">
        <v>237</v>
      </c>
      <c r="E212" s="320">
        <f aca="true" t="shared" si="44" ref="E212:O212">SUM(E213:E213)</f>
        <v>175000</v>
      </c>
      <c r="F212" s="320">
        <f t="shared" si="44"/>
        <v>0</v>
      </c>
      <c r="G212" s="320">
        <f t="shared" si="44"/>
        <v>0</v>
      </c>
      <c r="H212" s="320">
        <f t="shared" si="44"/>
        <v>0</v>
      </c>
      <c r="I212" s="320">
        <f t="shared" si="44"/>
        <v>0</v>
      </c>
      <c r="J212" s="320">
        <f t="shared" si="44"/>
        <v>0</v>
      </c>
      <c r="K212" s="320">
        <f t="shared" si="44"/>
        <v>0</v>
      </c>
      <c r="L212" s="320">
        <f t="shared" si="44"/>
        <v>175000</v>
      </c>
      <c r="M212" s="320">
        <f t="shared" si="44"/>
        <v>0</v>
      </c>
      <c r="N212" s="320">
        <f t="shared" si="44"/>
        <v>175000</v>
      </c>
      <c r="O212" s="320">
        <f t="shared" si="44"/>
        <v>0</v>
      </c>
      <c r="P212" s="44"/>
    </row>
    <row r="213" spans="1:16" s="134" customFormat="1" ht="12.75" hidden="1">
      <c r="A213" s="292"/>
      <c r="B213" s="309"/>
      <c r="C213" s="313"/>
      <c r="D213" s="314" t="s">
        <v>364</v>
      </c>
      <c r="E213" s="316">
        <v>175000</v>
      </c>
      <c r="F213" s="321"/>
      <c r="G213" s="321"/>
      <c r="H213" s="321"/>
      <c r="I213" s="321"/>
      <c r="J213" s="321"/>
      <c r="K213" s="321"/>
      <c r="L213" s="316">
        <v>175000</v>
      </c>
      <c r="M213" s="316"/>
      <c r="N213" s="316">
        <v>175000</v>
      </c>
      <c r="O213" s="316">
        <v>0</v>
      </c>
      <c r="P213" s="44"/>
    </row>
    <row r="214" spans="1:16" ht="12.75">
      <c r="A214" s="292"/>
      <c r="B214" s="336">
        <v>80103</v>
      </c>
      <c r="C214" s="294"/>
      <c r="D214" s="295" t="s">
        <v>286</v>
      </c>
      <c r="E214" s="296">
        <f>SUM(E215:E231,E232,E235)</f>
        <v>576032</v>
      </c>
      <c r="F214" s="296">
        <f aca="true" t="shared" si="45" ref="F214:L214">SUM(F215:F231,F232,F235)</f>
        <v>100509</v>
      </c>
      <c r="G214" s="296">
        <f t="shared" si="45"/>
        <v>58444</v>
      </c>
      <c r="H214" s="296">
        <f t="shared" si="45"/>
        <v>11038</v>
      </c>
      <c r="I214" s="296">
        <f t="shared" si="45"/>
        <v>0</v>
      </c>
      <c r="J214" s="296">
        <f t="shared" si="45"/>
        <v>0</v>
      </c>
      <c r="K214" s="296">
        <f t="shared" si="45"/>
        <v>0</v>
      </c>
      <c r="L214" s="296">
        <f t="shared" si="45"/>
        <v>475523</v>
      </c>
      <c r="M214" s="296">
        <f>SUM(M215:M231,M232,M235)</f>
        <v>356642</v>
      </c>
      <c r="N214" s="296">
        <f>SUM(N215:N231,N232,N235)</f>
        <v>118881</v>
      </c>
      <c r="O214" s="296">
        <f>SUM(O215:O231,O232,O235)</f>
        <v>0</v>
      </c>
      <c r="P214" s="173"/>
    </row>
    <row r="215" spans="1:16" s="125" customFormat="1" ht="12.75">
      <c r="A215" s="344"/>
      <c r="B215" s="489"/>
      <c r="C215" s="429">
        <v>3020</v>
      </c>
      <c r="D215" s="430" t="s">
        <v>324</v>
      </c>
      <c r="E215" s="431">
        <v>4285</v>
      </c>
      <c r="F215" s="431">
        <v>4285</v>
      </c>
      <c r="G215" s="490">
        <v>0</v>
      </c>
      <c r="H215" s="490">
        <v>0</v>
      </c>
      <c r="I215" s="490">
        <v>0</v>
      </c>
      <c r="J215" s="490">
        <v>0</v>
      </c>
      <c r="K215" s="490">
        <v>0</v>
      </c>
      <c r="L215" s="490">
        <v>0</v>
      </c>
      <c r="M215" s="490">
        <v>0</v>
      </c>
      <c r="N215" s="490">
        <v>0</v>
      </c>
      <c r="O215" s="490">
        <v>0</v>
      </c>
      <c r="P215" s="42"/>
    </row>
    <row r="216" spans="1:16" s="125" customFormat="1" ht="12.75">
      <c r="A216" s="361"/>
      <c r="B216" s="362"/>
      <c r="C216" s="366">
        <v>4010</v>
      </c>
      <c r="D216" s="367" t="s">
        <v>250</v>
      </c>
      <c r="E216" s="368">
        <v>52949</v>
      </c>
      <c r="F216" s="368">
        <v>52949</v>
      </c>
      <c r="G216" s="368">
        <v>52949</v>
      </c>
      <c r="H216" s="317">
        <v>0</v>
      </c>
      <c r="I216" s="317">
        <v>0</v>
      </c>
      <c r="J216" s="317">
        <v>0</v>
      </c>
      <c r="K216" s="317">
        <v>0</v>
      </c>
      <c r="L216" s="317">
        <v>0</v>
      </c>
      <c r="M216" s="317">
        <v>0</v>
      </c>
      <c r="N216" s="317">
        <v>0</v>
      </c>
      <c r="O216" s="317">
        <v>0</v>
      </c>
      <c r="P216" s="42"/>
    </row>
    <row r="217" spans="1:16" s="125" customFormat="1" ht="12.75">
      <c r="A217" s="361"/>
      <c r="B217" s="362"/>
      <c r="C217" s="366">
        <v>4040</v>
      </c>
      <c r="D217" s="367" t="s">
        <v>251</v>
      </c>
      <c r="E217" s="368">
        <v>4495</v>
      </c>
      <c r="F217" s="368">
        <v>4495</v>
      </c>
      <c r="G217" s="368">
        <v>4495</v>
      </c>
      <c r="H217" s="317">
        <v>0</v>
      </c>
      <c r="I217" s="317">
        <v>0</v>
      </c>
      <c r="J217" s="317">
        <v>0</v>
      </c>
      <c r="K217" s="317">
        <v>0</v>
      </c>
      <c r="L217" s="317">
        <v>0</v>
      </c>
      <c r="M217" s="317">
        <v>0</v>
      </c>
      <c r="N217" s="317">
        <v>0</v>
      </c>
      <c r="O217" s="317">
        <v>0</v>
      </c>
      <c r="P217" s="42"/>
    </row>
    <row r="218" spans="1:16" s="125" customFormat="1" ht="12.75">
      <c r="A218" s="361"/>
      <c r="B218" s="362"/>
      <c r="C218" s="366">
        <v>4110</v>
      </c>
      <c r="D218" s="367" t="s">
        <v>248</v>
      </c>
      <c r="E218" s="368">
        <v>9528</v>
      </c>
      <c r="F218" s="368">
        <v>9528</v>
      </c>
      <c r="G218" s="317">
        <v>0</v>
      </c>
      <c r="H218" s="368">
        <v>9528</v>
      </c>
      <c r="I218" s="317">
        <v>0</v>
      </c>
      <c r="J218" s="317">
        <v>0</v>
      </c>
      <c r="K218" s="317">
        <v>0</v>
      </c>
      <c r="L218" s="317">
        <v>0</v>
      </c>
      <c r="M218" s="317">
        <v>0</v>
      </c>
      <c r="N218" s="317">
        <v>0</v>
      </c>
      <c r="O218" s="317">
        <v>0</v>
      </c>
      <c r="P218" s="42"/>
    </row>
    <row r="219" spans="1:16" s="125" customFormat="1" ht="12.75">
      <c r="A219" s="361"/>
      <c r="B219" s="362"/>
      <c r="C219" s="366">
        <v>4120</v>
      </c>
      <c r="D219" s="367" t="s">
        <v>249</v>
      </c>
      <c r="E219" s="368">
        <v>1510</v>
      </c>
      <c r="F219" s="368">
        <v>1510</v>
      </c>
      <c r="G219" s="317">
        <v>0</v>
      </c>
      <c r="H219" s="368">
        <v>1510</v>
      </c>
      <c r="I219" s="317">
        <v>0</v>
      </c>
      <c r="J219" s="317">
        <v>0</v>
      </c>
      <c r="K219" s="317">
        <v>0</v>
      </c>
      <c r="L219" s="317">
        <v>0</v>
      </c>
      <c r="M219" s="317">
        <v>0</v>
      </c>
      <c r="N219" s="317">
        <v>0</v>
      </c>
      <c r="O219" s="317">
        <v>0</v>
      </c>
      <c r="P219" s="42"/>
    </row>
    <row r="220" spans="1:16" s="125" customFormat="1" ht="12.75">
      <c r="A220" s="361"/>
      <c r="B220" s="362"/>
      <c r="C220" s="366">
        <v>4170</v>
      </c>
      <c r="D220" s="367" t="s">
        <v>244</v>
      </c>
      <c r="E220" s="368">
        <v>1000</v>
      </c>
      <c r="F220" s="368">
        <v>1000</v>
      </c>
      <c r="G220" s="368">
        <v>1000</v>
      </c>
      <c r="H220" s="317">
        <v>0</v>
      </c>
      <c r="I220" s="317">
        <v>0</v>
      </c>
      <c r="J220" s="317">
        <v>0</v>
      </c>
      <c r="K220" s="317">
        <v>0</v>
      </c>
      <c r="L220" s="317">
        <v>0</v>
      </c>
      <c r="M220" s="317">
        <v>0</v>
      </c>
      <c r="N220" s="317">
        <v>0</v>
      </c>
      <c r="O220" s="317">
        <v>0</v>
      </c>
      <c r="P220" s="42"/>
    </row>
    <row r="221" spans="1:16" s="125" customFormat="1" ht="12.75">
      <c r="A221" s="361"/>
      <c r="B221" s="362"/>
      <c r="C221" s="366">
        <v>4210</v>
      </c>
      <c r="D221" s="367" t="s">
        <v>245</v>
      </c>
      <c r="E221" s="368">
        <v>7500</v>
      </c>
      <c r="F221" s="368">
        <v>7500</v>
      </c>
      <c r="G221" s="317">
        <v>0</v>
      </c>
      <c r="H221" s="317">
        <v>0</v>
      </c>
      <c r="I221" s="317">
        <v>0</v>
      </c>
      <c r="J221" s="317">
        <v>0</v>
      </c>
      <c r="K221" s="317">
        <v>0</v>
      </c>
      <c r="L221" s="317">
        <v>0</v>
      </c>
      <c r="M221" s="317">
        <v>0</v>
      </c>
      <c r="N221" s="317">
        <v>0</v>
      </c>
      <c r="O221" s="317">
        <v>0</v>
      </c>
      <c r="P221" s="42"/>
    </row>
    <row r="222" spans="1:16" s="125" customFormat="1" ht="12.75">
      <c r="A222" s="361"/>
      <c r="B222" s="362"/>
      <c r="C222" s="366">
        <v>4240</v>
      </c>
      <c r="D222" s="367" t="s">
        <v>283</v>
      </c>
      <c r="E222" s="368">
        <v>1000</v>
      </c>
      <c r="F222" s="368">
        <v>1000</v>
      </c>
      <c r="G222" s="317">
        <v>0</v>
      </c>
      <c r="H222" s="317">
        <v>0</v>
      </c>
      <c r="I222" s="317">
        <v>0</v>
      </c>
      <c r="J222" s="317">
        <v>0</v>
      </c>
      <c r="K222" s="317">
        <v>0</v>
      </c>
      <c r="L222" s="317">
        <v>0</v>
      </c>
      <c r="M222" s="317">
        <v>0</v>
      </c>
      <c r="N222" s="317">
        <v>0</v>
      </c>
      <c r="O222" s="317">
        <v>0</v>
      </c>
      <c r="P222" s="42"/>
    </row>
    <row r="223" spans="1:16" s="125" customFormat="1" ht="12.75">
      <c r="A223" s="361"/>
      <c r="B223" s="362"/>
      <c r="C223" s="366">
        <v>4260</v>
      </c>
      <c r="D223" s="367" t="s">
        <v>252</v>
      </c>
      <c r="E223" s="368">
        <v>2500</v>
      </c>
      <c r="F223" s="368">
        <v>2500</v>
      </c>
      <c r="G223" s="317">
        <v>0</v>
      </c>
      <c r="H223" s="317">
        <v>0</v>
      </c>
      <c r="I223" s="317">
        <v>0</v>
      </c>
      <c r="J223" s="317">
        <v>0</v>
      </c>
      <c r="K223" s="317">
        <v>0</v>
      </c>
      <c r="L223" s="317">
        <v>0</v>
      </c>
      <c r="M223" s="317">
        <v>0</v>
      </c>
      <c r="N223" s="317">
        <v>0</v>
      </c>
      <c r="O223" s="317">
        <v>0</v>
      </c>
      <c r="P223" s="42"/>
    </row>
    <row r="224" spans="1:16" s="125" customFormat="1" ht="12.75">
      <c r="A224" s="361"/>
      <c r="B224" s="362"/>
      <c r="C224" s="366">
        <v>4270</v>
      </c>
      <c r="D224" s="367" t="s">
        <v>235</v>
      </c>
      <c r="E224" s="368">
        <v>2000</v>
      </c>
      <c r="F224" s="368">
        <v>2000</v>
      </c>
      <c r="G224" s="317">
        <v>0</v>
      </c>
      <c r="H224" s="317">
        <v>0</v>
      </c>
      <c r="I224" s="317">
        <v>0</v>
      </c>
      <c r="J224" s="317">
        <v>0</v>
      </c>
      <c r="K224" s="317">
        <v>0</v>
      </c>
      <c r="L224" s="317">
        <v>0</v>
      </c>
      <c r="M224" s="317">
        <v>0</v>
      </c>
      <c r="N224" s="317">
        <v>0</v>
      </c>
      <c r="O224" s="317">
        <v>0</v>
      </c>
      <c r="P224" s="42"/>
    </row>
    <row r="225" spans="1:16" s="125" customFormat="1" ht="12.75">
      <c r="A225" s="361"/>
      <c r="B225" s="362"/>
      <c r="C225" s="366">
        <v>4300</v>
      </c>
      <c r="D225" s="367" t="s">
        <v>241</v>
      </c>
      <c r="E225" s="368">
        <v>8200</v>
      </c>
      <c r="F225" s="368">
        <v>8200</v>
      </c>
      <c r="G225" s="317">
        <v>0</v>
      </c>
      <c r="H225" s="317">
        <v>0</v>
      </c>
      <c r="I225" s="317">
        <v>0</v>
      </c>
      <c r="J225" s="317">
        <v>0</v>
      </c>
      <c r="K225" s="317">
        <v>0</v>
      </c>
      <c r="L225" s="317">
        <v>0</v>
      </c>
      <c r="M225" s="317">
        <v>0</v>
      </c>
      <c r="N225" s="317">
        <v>0</v>
      </c>
      <c r="O225" s="317">
        <v>0</v>
      </c>
      <c r="P225" s="42"/>
    </row>
    <row r="226" spans="1:16" s="125" customFormat="1" ht="12.75">
      <c r="A226" s="361"/>
      <c r="B226" s="362"/>
      <c r="C226" s="374">
        <v>4370</v>
      </c>
      <c r="D226" s="375" t="s">
        <v>254</v>
      </c>
      <c r="E226" s="376">
        <v>800</v>
      </c>
      <c r="F226" s="376">
        <v>800</v>
      </c>
      <c r="G226" s="357">
        <v>0</v>
      </c>
      <c r="H226" s="357">
        <v>0</v>
      </c>
      <c r="I226" s="357">
        <v>0</v>
      </c>
      <c r="J226" s="357">
        <v>0</v>
      </c>
      <c r="K226" s="357">
        <v>0</v>
      </c>
      <c r="L226" s="357">
        <v>0</v>
      </c>
      <c r="M226" s="357">
        <v>0</v>
      </c>
      <c r="N226" s="357">
        <v>0</v>
      </c>
      <c r="O226" s="357">
        <v>0</v>
      </c>
      <c r="P226" s="42"/>
    </row>
    <row r="227" spans="1:16" s="125" customFormat="1" ht="12.75">
      <c r="A227" s="361"/>
      <c r="B227" s="362"/>
      <c r="C227" s="377"/>
      <c r="D227" s="378" t="s">
        <v>255</v>
      </c>
      <c r="E227" s="379"/>
      <c r="F227" s="379"/>
      <c r="G227" s="380"/>
      <c r="H227" s="380"/>
      <c r="I227" s="380"/>
      <c r="J227" s="380"/>
      <c r="K227" s="380"/>
      <c r="L227" s="380"/>
      <c r="M227" s="380"/>
      <c r="N227" s="380"/>
      <c r="O227" s="380"/>
      <c r="P227" s="42"/>
    </row>
    <row r="228" spans="1:16" s="125" customFormat="1" ht="12.75">
      <c r="A228" s="361"/>
      <c r="B228" s="362"/>
      <c r="C228" s="366">
        <v>4410</v>
      </c>
      <c r="D228" s="367" t="s">
        <v>265</v>
      </c>
      <c r="E228" s="368">
        <v>200</v>
      </c>
      <c r="F228" s="368">
        <v>200</v>
      </c>
      <c r="G228" s="317">
        <v>0</v>
      </c>
      <c r="H228" s="317">
        <v>0</v>
      </c>
      <c r="I228" s="317">
        <v>0</v>
      </c>
      <c r="J228" s="317">
        <v>0</v>
      </c>
      <c r="K228" s="317">
        <v>0</v>
      </c>
      <c r="L228" s="317">
        <v>0</v>
      </c>
      <c r="M228" s="317">
        <v>0</v>
      </c>
      <c r="N228" s="317">
        <v>0</v>
      </c>
      <c r="O228" s="317">
        <v>0</v>
      </c>
      <c r="P228" s="42"/>
    </row>
    <row r="229" spans="1:16" s="125" customFormat="1" ht="12.75">
      <c r="A229" s="361"/>
      <c r="B229" s="362"/>
      <c r="C229" s="366">
        <v>4430</v>
      </c>
      <c r="D229" s="367" t="s">
        <v>242</v>
      </c>
      <c r="E229" s="368">
        <v>500</v>
      </c>
      <c r="F229" s="368">
        <v>500</v>
      </c>
      <c r="G229" s="317">
        <v>0</v>
      </c>
      <c r="H229" s="317">
        <v>0</v>
      </c>
      <c r="I229" s="317">
        <v>0</v>
      </c>
      <c r="J229" s="317">
        <v>0</v>
      </c>
      <c r="K229" s="317">
        <v>0</v>
      </c>
      <c r="L229" s="317">
        <v>0</v>
      </c>
      <c r="M229" s="317">
        <v>0</v>
      </c>
      <c r="N229" s="317">
        <v>0</v>
      </c>
      <c r="O229" s="317">
        <v>0</v>
      </c>
      <c r="P229" s="42"/>
    </row>
    <row r="230" spans="1:16" s="125" customFormat="1" ht="12.75">
      <c r="A230" s="361"/>
      <c r="B230" s="362"/>
      <c r="C230" s="366">
        <v>4440</v>
      </c>
      <c r="D230" s="367" t="s">
        <v>256</v>
      </c>
      <c r="E230" s="368">
        <v>4042</v>
      </c>
      <c r="F230" s="368">
        <v>4042</v>
      </c>
      <c r="G230" s="317">
        <v>0</v>
      </c>
      <c r="H230" s="368">
        <v>0</v>
      </c>
      <c r="I230" s="317">
        <v>0</v>
      </c>
      <c r="J230" s="317">
        <v>0</v>
      </c>
      <c r="K230" s="317">
        <v>0</v>
      </c>
      <c r="L230" s="317">
        <v>0</v>
      </c>
      <c r="M230" s="317">
        <v>0</v>
      </c>
      <c r="N230" s="317">
        <v>0</v>
      </c>
      <c r="O230" s="317">
        <v>0</v>
      </c>
      <c r="P230" s="42"/>
    </row>
    <row r="231" spans="1:16" s="129" customFormat="1" ht="12" customHeight="1">
      <c r="A231" s="361"/>
      <c r="B231" s="486"/>
      <c r="C231" s="318">
        <v>6050</v>
      </c>
      <c r="D231" s="491" t="s">
        <v>237</v>
      </c>
      <c r="E231" s="320">
        <v>0</v>
      </c>
      <c r="F231" s="320">
        <v>0</v>
      </c>
      <c r="G231" s="320">
        <v>0</v>
      </c>
      <c r="H231" s="320">
        <v>0</v>
      </c>
      <c r="I231" s="320">
        <v>0</v>
      </c>
      <c r="J231" s="320">
        <v>0</v>
      </c>
      <c r="K231" s="320">
        <v>0</v>
      </c>
      <c r="L231" s="357">
        <v>0</v>
      </c>
      <c r="M231" s="357">
        <v>0</v>
      </c>
      <c r="N231" s="357">
        <v>0</v>
      </c>
      <c r="O231" s="357">
        <v>0</v>
      </c>
      <c r="P231" s="42"/>
    </row>
    <row r="232" spans="1:16" s="134" customFormat="1" ht="12.75">
      <c r="A232" s="361"/>
      <c r="B232" s="372"/>
      <c r="C232" s="313">
        <v>6058</v>
      </c>
      <c r="D232" s="314" t="s">
        <v>237</v>
      </c>
      <c r="E232" s="315">
        <f aca="true" t="shared" si="46" ref="E232:L232">SUM(E233:E234)</f>
        <v>356642</v>
      </c>
      <c r="F232" s="315">
        <f t="shared" si="46"/>
        <v>0</v>
      </c>
      <c r="G232" s="315">
        <f t="shared" si="46"/>
        <v>0</v>
      </c>
      <c r="H232" s="315">
        <f t="shared" si="46"/>
        <v>0</v>
      </c>
      <c r="I232" s="315">
        <f t="shared" si="46"/>
        <v>0</v>
      </c>
      <c r="J232" s="315">
        <f t="shared" si="46"/>
        <v>0</v>
      </c>
      <c r="K232" s="315">
        <f t="shared" si="46"/>
        <v>0</v>
      </c>
      <c r="L232" s="315">
        <f t="shared" si="46"/>
        <v>356642</v>
      </c>
      <c r="M232" s="315">
        <f>SUM(M233:M234)</f>
        <v>356642</v>
      </c>
      <c r="N232" s="315">
        <f>SUM(N233:N234)</f>
        <v>0</v>
      </c>
      <c r="O232" s="315">
        <f>SUM(O233:O234)</f>
        <v>0</v>
      </c>
      <c r="P232" s="44"/>
    </row>
    <row r="233" spans="1:16" s="134" customFormat="1" ht="12.75" hidden="1">
      <c r="A233" s="292"/>
      <c r="B233" s="309"/>
      <c r="C233" s="313"/>
      <c r="D233" s="314" t="s">
        <v>366</v>
      </c>
      <c r="E233" s="316">
        <v>356642</v>
      </c>
      <c r="F233" s="317"/>
      <c r="G233" s="317"/>
      <c r="H233" s="317"/>
      <c r="I233" s="317"/>
      <c r="J233" s="317"/>
      <c r="K233" s="317"/>
      <c r="L233" s="316">
        <v>356642</v>
      </c>
      <c r="M233" s="316">
        <v>356642</v>
      </c>
      <c r="N233" s="316">
        <v>0</v>
      </c>
      <c r="O233" s="316">
        <v>0</v>
      </c>
      <c r="P233" s="44"/>
    </row>
    <row r="234" spans="1:16" s="134" customFormat="1" ht="12.75" hidden="1">
      <c r="A234" s="292"/>
      <c r="B234" s="309"/>
      <c r="C234" s="313"/>
      <c r="D234" s="314"/>
      <c r="E234" s="316">
        <v>0</v>
      </c>
      <c r="F234" s="317"/>
      <c r="G234" s="317"/>
      <c r="H234" s="317"/>
      <c r="I234" s="317"/>
      <c r="J234" s="317"/>
      <c r="K234" s="317"/>
      <c r="L234" s="316">
        <v>0</v>
      </c>
      <c r="M234" s="316">
        <v>0</v>
      </c>
      <c r="N234" s="316">
        <v>0</v>
      </c>
      <c r="O234" s="316">
        <v>0</v>
      </c>
      <c r="P234" s="44"/>
    </row>
    <row r="235" spans="1:16" s="134" customFormat="1" ht="12.75">
      <c r="A235" s="292"/>
      <c r="B235" s="309"/>
      <c r="C235" s="318">
        <v>6059</v>
      </c>
      <c r="D235" s="319" t="s">
        <v>237</v>
      </c>
      <c r="E235" s="320">
        <f aca="true" t="shared" si="47" ref="E235:L235">SUM(E236:E237)</f>
        <v>118881</v>
      </c>
      <c r="F235" s="320">
        <f t="shared" si="47"/>
        <v>0</v>
      </c>
      <c r="G235" s="320">
        <f t="shared" si="47"/>
        <v>0</v>
      </c>
      <c r="H235" s="320">
        <f t="shared" si="47"/>
        <v>0</v>
      </c>
      <c r="I235" s="320">
        <f t="shared" si="47"/>
        <v>0</v>
      </c>
      <c r="J235" s="320">
        <f t="shared" si="47"/>
        <v>0</v>
      </c>
      <c r="K235" s="320">
        <f t="shared" si="47"/>
        <v>0</v>
      </c>
      <c r="L235" s="320">
        <f t="shared" si="47"/>
        <v>118881</v>
      </c>
      <c r="M235" s="320">
        <f>SUM(M236:M237)</f>
        <v>0</v>
      </c>
      <c r="N235" s="320">
        <f>SUM(N236:N237)</f>
        <v>118881</v>
      </c>
      <c r="O235" s="320">
        <f>SUM(O236:O237)</f>
        <v>0</v>
      </c>
      <c r="P235" s="44"/>
    </row>
    <row r="236" spans="1:16" s="134" customFormat="1" ht="12.75" hidden="1">
      <c r="A236" s="292"/>
      <c r="B236" s="309"/>
      <c r="C236" s="313"/>
      <c r="D236" s="314" t="s">
        <v>366</v>
      </c>
      <c r="E236" s="316">
        <v>118881</v>
      </c>
      <c r="F236" s="321"/>
      <c r="G236" s="321"/>
      <c r="H236" s="321"/>
      <c r="I236" s="321"/>
      <c r="J236" s="321"/>
      <c r="K236" s="321"/>
      <c r="L236" s="316">
        <v>118881</v>
      </c>
      <c r="M236" s="316">
        <v>0</v>
      </c>
      <c r="N236" s="316">
        <v>118881</v>
      </c>
      <c r="O236" s="316">
        <v>0</v>
      </c>
      <c r="P236" s="44"/>
    </row>
    <row r="237" spans="1:16" s="134" customFormat="1" ht="12.75" hidden="1">
      <c r="A237" s="292"/>
      <c r="B237" s="309"/>
      <c r="C237" s="322"/>
      <c r="D237" s="323"/>
      <c r="E237" s="324">
        <v>0</v>
      </c>
      <c r="F237" s="325"/>
      <c r="G237" s="325"/>
      <c r="H237" s="325"/>
      <c r="I237" s="325"/>
      <c r="J237" s="325"/>
      <c r="K237" s="325"/>
      <c r="L237" s="324">
        <v>0</v>
      </c>
      <c r="M237" s="324">
        <v>0</v>
      </c>
      <c r="N237" s="324">
        <v>0</v>
      </c>
      <c r="O237" s="324">
        <v>0</v>
      </c>
      <c r="P237" s="44"/>
    </row>
    <row r="238" spans="1:16" s="125" customFormat="1" ht="12.75">
      <c r="A238" s="292"/>
      <c r="B238" s="358">
        <v>80104</v>
      </c>
      <c r="C238" s="359"/>
      <c r="D238" s="360" t="s">
        <v>287</v>
      </c>
      <c r="E238" s="297">
        <f>SUM(E239)</f>
        <v>374710</v>
      </c>
      <c r="F238" s="297">
        <f aca="true" t="shared" si="48" ref="F238:O238">SUM(F239)</f>
        <v>374710</v>
      </c>
      <c r="G238" s="297">
        <f t="shared" si="48"/>
        <v>0</v>
      </c>
      <c r="H238" s="297">
        <f t="shared" si="48"/>
        <v>0</v>
      </c>
      <c r="I238" s="297">
        <f t="shared" si="48"/>
        <v>374710</v>
      </c>
      <c r="J238" s="297">
        <f t="shared" si="48"/>
        <v>0</v>
      </c>
      <c r="K238" s="297">
        <f t="shared" si="48"/>
        <v>0</v>
      </c>
      <c r="L238" s="297">
        <f t="shared" si="48"/>
        <v>0</v>
      </c>
      <c r="M238" s="297">
        <f t="shared" si="48"/>
        <v>0</v>
      </c>
      <c r="N238" s="297">
        <f t="shared" si="48"/>
        <v>0</v>
      </c>
      <c r="O238" s="297">
        <f t="shared" si="48"/>
        <v>0</v>
      </c>
      <c r="P238" s="42"/>
    </row>
    <row r="239" spans="1:16" s="125" customFormat="1" ht="12.75">
      <c r="A239" s="361"/>
      <c r="B239" s="492"/>
      <c r="C239" s="493">
        <v>2510</v>
      </c>
      <c r="D239" s="432" t="s">
        <v>288</v>
      </c>
      <c r="E239" s="472">
        <v>374710</v>
      </c>
      <c r="F239" s="472">
        <v>374710</v>
      </c>
      <c r="G239" s="104">
        <v>0</v>
      </c>
      <c r="H239" s="104">
        <v>0</v>
      </c>
      <c r="I239" s="472">
        <v>374710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42"/>
    </row>
    <row r="240" spans="1:16" ht="12.75">
      <c r="A240" s="361"/>
      <c r="B240" s="336">
        <v>80110</v>
      </c>
      <c r="C240" s="294"/>
      <c r="D240" s="295" t="s">
        <v>216</v>
      </c>
      <c r="E240" s="296">
        <f>SUM(E241:E262)</f>
        <v>1430588</v>
      </c>
      <c r="F240" s="296">
        <f aca="true" t="shared" si="49" ref="F240:L240">SUM(F241:F262)</f>
        <v>1430588</v>
      </c>
      <c r="G240" s="296">
        <f t="shared" si="49"/>
        <v>854761</v>
      </c>
      <c r="H240" s="296">
        <f t="shared" si="49"/>
        <v>158830</v>
      </c>
      <c r="I240" s="296">
        <f t="shared" si="49"/>
        <v>0</v>
      </c>
      <c r="J240" s="296">
        <f t="shared" si="49"/>
        <v>0</v>
      </c>
      <c r="K240" s="296">
        <f t="shared" si="49"/>
        <v>0</v>
      </c>
      <c r="L240" s="296">
        <f t="shared" si="49"/>
        <v>0</v>
      </c>
      <c r="M240" s="296">
        <f>SUM(M241:M262)</f>
        <v>0</v>
      </c>
      <c r="N240" s="296">
        <f>SUM(N241:N262)</f>
        <v>0</v>
      </c>
      <c r="O240" s="296">
        <f>SUM(O241:O262)</f>
        <v>0</v>
      </c>
      <c r="P240" s="173"/>
    </row>
    <row r="241" spans="1:16" s="125" customFormat="1" ht="12.75">
      <c r="A241" s="344"/>
      <c r="B241" s="494"/>
      <c r="C241" s="495">
        <v>3020</v>
      </c>
      <c r="D241" s="436" t="s">
        <v>324</v>
      </c>
      <c r="E241" s="437">
        <v>52738</v>
      </c>
      <c r="F241" s="437">
        <v>52738</v>
      </c>
      <c r="G241" s="490">
        <v>0</v>
      </c>
      <c r="H241" s="490">
        <v>0</v>
      </c>
      <c r="I241" s="490">
        <v>0</v>
      </c>
      <c r="J241" s="490">
        <v>0</v>
      </c>
      <c r="K241" s="490">
        <v>0</v>
      </c>
      <c r="L241" s="490">
        <v>0</v>
      </c>
      <c r="M241" s="490">
        <v>0</v>
      </c>
      <c r="N241" s="490">
        <v>0</v>
      </c>
      <c r="O241" s="490">
        <v>0</v>
      </c>
      <c r="P241" s="42"/>
    </row>
    <row r="242" spans="1:16" s="125" customFormat="1" ht="12.75">
      <c r="A242" s="361"/>
      <c r="B242" s="362"/>
      <c r="C242" s="366">
        <v>4010</v>
      </c>
      <c r="D242" s="367" t="s">
        <v>250</v>
      </c>
      <c r="E242" s="368">
        <v>791888</v>
      </c>
      <c r="F242" s="368">
        <v>791888</v>
      </c>
      <c r="G242" s="368">
        <v>791888</v>
      </c>
      <c r="H242" s="317">
        <v>0</v>
      </c>
      <c r="I242" s="317">
        <v>0</v>
      </c>
      <c r="J242" s="317">
        <v>0</v>
      </c>
      <c r="K242" s="317">
        <v>0</v>
      </c>
      <c r="L242" s="317">
        <v>0</v>
      </c>
      <c r="M242" s="317">
        <v>0</v>
      </c>
      <c r="N242" s="317">
        <v>0</v>
      </c>
      <c r="O242" s="317">
        <v>0</v>
      </c>
      <c r="P242" s="42"/>
    </row>
    <row r="243" spans="1:16" s="125" customFormat="1" ht="12.75">
      <c r="A243" s="361"/>
      <c r="B243" s="362"/>
      <c r="C243" s="366">
        <v>4040</v>
      </c>
      <c r="D243" s="367" t="s">
        <v>251</v>
      </c>
      <c r="E243" s="368">
        <v>60873</v>
      </c>
      <c r="F243" s="368">
        <v>60873</v>
      </c>
      <c r="G243" s="368">
        <v>60873</v>
      </c>
      <c r="H243" s="317">
        <v>0</v>
      </c>
      <c r="I243" s="317">
        <v>0</v>
      </c>
      <c r="J243" s="317">
        <v>0</v>
      </c>
      <c r="K243" s="317">
        <v>0</v>
      </c>
      <c r="L243" s="317">
        <v>0</v>
      </c>
      <c r="M243" s="317">
        <v>0</v>
      </c>
      <c r="N243" s="317">
        <v>0</v>
      </c>
      <c r="O243" s="317">
        <v>0</v>
      </c>
      <c r="P243" s="42"/>
    </row>
    <row r="244" spans="1:16" s="125" customFormat="1" ht="12.75">
      <c r="A244" s="361"/>
      <c r="B244" s="362"/>
      <c r="C244" s="366">
        <v>4110</v>
      </c>
      <c r="D244" s="367" t="s">
        <v>248</v>
      </c>
      <c r="E244" s="368">
        <v>137103</v>
      </c>
      <c r="F244" s="368">
        <v>137103</v>
      </c>
      <c r="G244" s="317">
        <v>0</v>
      </c>
      <c r="H244" s="368">
        <v>137103</v>
      </c>
      <c r="I244" s="317">
        <v>0</v>
      </c>
      <c r="J244" s="317">
        <v>0</v>
      </c>
      <c r="K244" s="317">
        <v>0</v>
      </c>
      <c r="L244" s="317">
        <v>0</v>
      </c>
      <c r="M244" s="317">
        <v>0</v>
      </c>
      <c r="N244" s="317">
        <v>0</v>
      </c>
      <c r="O244" s="317">
        <v>0</v>
      </c>
      <c r="P244" s="42"/>
    </row>
    <row r="245" spans="1:16" s="125" customFormat="1" ht="12.75">
      <c r="A245" s="361"/>
      <c r="B245" s="362"/>
      <c r="C245" s="366">
        <v>4120</v>
      </c>
      <c r="D245" s="367" t="s">
        <v>249</v>
      </c>
      <c r="E245" s="368">
        <v>21727</v>
      </c>
      <c r="F245" s="368">
        <v>21727</v>
      </c>
      <c r="G245" s="317">
        <v>0</v>
      </c>
      <c r="H245" s="368">
        <v>21727</v>
      </c>
      <c r="I245" s="317">
        <v>0</v>
      </c>
      <c r="J245" s="317">
        <v>0</v>
      </c>
      <c r="K245" s="317">
        <v>0</v>
      </c>
      <c r="L245" s="317">
        <v>0</v>
      </c>
      <c r="M245" s="317">
        <v>0</v>
      </c>
      <c r="N245" s="317">
        <v>0</v>
      </c>
      <c r="O245" s="317">
        <v>0</v>
      </c>
      <c r="P245" s="42"/>
    </row>
    <row r="246" spans="1:16" s="125" customFormat="1" ht="12.75">
      <c r="A246" s="361"/>
      <c r="B246" s="362"/>
      <c r="C246" s="366">
        <v>4170</v>
      </c>
      <c r="D246" s="367" t="s">
        <v>244</v>
      </c>
      <c r="E246" s="368">
        <v>2000</v>
      </c>
      <c r="F246" s="368">
        <v>2000</v>
      </c>
      <c r="G246" s="368">
        <v>2000</v>
      </c>
      <c r="H246" s="317"/>
      <c r="I246" s="317">
        <v>0</v>
      </c>
      <c r="J246" s="317">
        <v>0</v>
      </c>
      <c r="K246" s="317">
        <v>0</v>
      </c>
      <c r="L246" s="317">
        <v>0</v>
      </c>
      <c r="M246" s="317">
        <v>0</v>
      </c>
      <c r="N246" s="317">
        <v>0</v>
      </c>
      <c r="O246" s="317">
        <v>0</v>
      </c>
      <c r="P246" s="42"/>
    </row>
    <row r="247" spans="1:16" s="125" customFormat="1" ht="12.75">
      <c r="A247" s="361"/>
      <c r="B247" s="362"/>
      <c r="C247" s="366">
        <v>4210</v>
      </c>
      <c r="D247" s="367" t="s">
        <v>245</v>
      </c>
      <c r="E247" s="368">
        <v>153850</v>
      </c>
      <c r="F247" s="368">
        <v>153850</v>
      </c>
      <c r="G247" s="317">
        <v>0</v>
      </c>
      <c r="H247" s="317">
        <v>0</v>
      </c>
      <c r="I247" s="317">
        <v>0</v>
      </c>
      <c r="J247" s="317">
        <v>0</v>
      </c>
      <c r="K247" s="317">
        <v>0</v>
      </c>
      <c r="L247" s="317">
        <v>0</v>
      </c>
      <c r="M247" s="317">
        <v>0</v>
      </c>
      <c r="N247" s="317">
        <v>0</v>
      </c>
      <c r="O247" s="317">
        <v>0</v>
      </c>
      <c r="P247" s="42"/>
    </row>
    <row r="248" spans="1:16" s="125" customFormat="1" ht="12.75">
      <c r="A248" s="361"/>
      <c r="B248" s="362"/>
      <c r="C248" s="366">
        <v>4240</v>
      </c>
      <c r="D248" s="367" t="s">
        <v>283</v>
      </c>
      <c r="E248" s="368">
        <v>10000</v>
      </c>
      <c r="F248" s="368">
        <v>10000</v>
      </c>
      <c r="G248" s="317">
        <v>0</v>
      </c>
      <c r="H248" s="317">
        <v>0</v>
      </c>
      <c r="I248" s="317">
        <v>0</v>
      </c>
      <c r="J248" s="317">
        <v>0</v>
      </c>
      <c r="K248" s="317">
        <v>0</v>
      </c>
      <c r="L248" s="317">
        <v>0</v>
      </c>
      <c r="M248" s="317">
        <v>0</v>
      </c>
      <c r="N248" s="317">
        <v>0</v>
      </c>
      <c r="O248" s="317">
        <v>0</v>
      </c>
      <c r="P248" s="42"/>
    </row>
    <row r="249" spans="1:16" s="125" customFormat="1" ht="12.75">
      <c r="A249" s="361"/>
      <c r="B249" s="362"/>
      <c r="C249" s="366">
        <v>4260</v>
      </c>
      <c r="D249" s="367" t="s">
        <v>252</v>
      </c>
      <c r="E249" s="368">
        <v>27000</v>
      </c>
      <c r="F249" s="368">
        <v>27000</v>
      </c>
      <c r="G249" s="317">
        <v>0</v>
      </c>
      <c r="H249" s="317">
        <v>0</v>
      </c>
      <c r="I249" s="317">
        <v>0</v>
      </c>
      <c r="J249" s="317">
        <v>0</v>
      </c>
      <c r="K249" s="317">
        <v>0</v>
      </c>
      <c r="L249" s="317">
        <v>0</v>
      </c>
      <c r="M249" s="317">
        <v>0</v>
      </c>
      <c r="N249" s="317">
        <v>0</v>
      </c>
      <c r="O249" s="317">
        <v>0</v>
      </c>
      <c r="P249" s="42"/>
    </row>
    <row r="250" spans="1:16" s="125" customFormat="1" ht="12.75">
      <c r="A250" s="361"/>
      <c r="B250" s="362"/>
      <c r="C250" s="366">
        <v>4270</v>
      </c>
      <c r="D250" s="367" t="s">
        <v>235</v>
      </c>
      <c r="E250" s="368">
        <v>13000</v>
      </c>
      <c r="F250" s="368">
        <v>13000</v>
      </c>
      <c r="G250" s="317">
        <v>0</v>
      </c>
      <c r="H250" s="317">
        <v>0</v>
      </c>
      <c r="I250" s="317">
        <v>0</v>
      </c>
      <c r="J250" s="317">
        <v>0</v>
      </c>
      <c r="K250" s="317">
        <v>0</v>
      </c>
      <c r="L250" s="317">
        <v>0</v>
      </c>
      <c r="M250" s="317">
        <v>0</v>
      </c>
      <c r="N250" s="317">
        <v>0</v>
      </c>
      <c r="O250" s="317">
        <v>0</v>
      </c>
      <c r="P250" s="42"/>
    </row>
    <row r="251" spans="1:16" s="125" customFormat="1" ht="12.75">
      <c r="A251" s="361"/>
      <c r="B251" s="362"/>
      <c r="C251" s="366">
        <v>4300</v>
      </c>
      <c r="D251" s="367" t="s">
        <v>241</v>
      </c>
      <c r="E251" s="368">
        <v>99700</v>
      </c>
      <c r="F251" s="368">
        <v>99700</v>
      </c>
      <c r="G251" s="317">
        <v>0</v>
      </c>
      <c r="H251" s="317">
        <v>0</v>
      </c>
      <c r="I251" s="317">
        <v>0</v>
      </c>
      <c r="J251" s="317">
        <v>0</v>
      </c>
      <c r="K251" s="317">
        <v>0</v>
      </c>
      <c r="L251" s="317">
        <v>0</v>
      </c>
      <c r="M251" s="317">
        <v>0</v>
      </c>
      <c r="N251" s="317">
        <v>0</v>
      </c>
      <c r="O251" s="317">
        <v>0</v>
      </c>
      <c r="P251" s="42"/>
    </row>
    <row r="252" spans="1:16" s="125" customFormat="1" ht="12.75">
      <c r="A252" s="361"/>
      <c r="B252" s="362"/>
      <c r="C252" s="366">
        <v>4350</v>
      </c>
      <c r="D252" s="367" t="s">
        <v>253</v>
      </c>
      <c r="E252" s="368">
        <v>1100</v>
      </c>
      <c r="F252" s="368">
        <v>1100</v>
      </c>
      <c r="G252" s="317">
        <v>0</v>
      </c>
      <c r="H252" s="317">
        <v>0</v>
      </c>
      <c r="I252" s="317">
        <v>0</v>
      </c>
      <c r="J252" s="317">
        <v>0</v>
      </c>
      <c r="K252" s="317">
        <v>0</v>
      </c>
      <c r="L252" s="317">
        <v>0</v>
      </c>
      <c r="M252" s="317">
        <v>0</v>
      </c>
      <c r="N252" s="317">
        <v>0</v>
      </c>
      <c r="O252" s="317">
        <v>0</v>
      </c>
      <c r="P252" s="42"/>
    </row>
    <row r="253" spans="1:16" s="125" customFormat="1" ht="12.75">
      <c r="A253" s="361"/>
      <c r="B253" s="362"/>
      <c r="C253" s="374">
        <v>4390</v>
      </c>
      <c r="D253" s="375" t="s">
        <v>284</v>
      </c>
      <c r="E253" s="376">
        <v>3000</v>
      </c>
      <c r="F253" s="376">
        <v>3000</v>
      </c>
      <c r="G253" s="357">
        <v>0</v>
      </c>
      <c r="H253" s="357">
        <v>0</v>
      </c>
      <c r="I253" s="357">
        <v>0</v>
      </c>
      <c r="J253" s="357">
        <v>0</v>
      </c>
      <c r="K253" s="357">
        <v>0</v>
      </c>
      <c r="L253" s="357">
        <v>0</v>
      </c>
      <c r="M253" s="357">
        <v>0</v>
      </c>
      <c r="N253" s="357">
        <v>0</v>
      </c>
      <c r="O253" s="357">
        <v>0</v>
      </c>
      <c r="P253" s="42"/>
    </row>
    <row r="254" spans="1:16" s="125" customFormat="1" ht="12.75">
      <c r="A254" s="361"/>
      <c r="B254" s="362"/>
      <c r="C254" s="377"/>
      <c r="D254" s="378" t="s">
        <v>285</v>
      </c>
      <c r="E254" s="379"/>
      <c r="F254" s="379"/>
      <c r="G254" s="380"/>
      <c r="H254" s="380"/>
      <c r="I254" s="380"/>
      <c r="J254" s="380"/>
      <c r="K254" s="380"/>
      <c r="L254" s="380"/>
      <c r="M254" s="380"/>
      <c r="N254" s="380"/>
      <c r="O254" s="380"/>
      <c r="P254" s="42"/>
    </row>
    <row r="255" spans="1:16" s="125" customFormat="1" ht="12.75">
      <c r="A255" s="361"/>
      <c r="B255" s="362"/>
      <c r="C255" s="366">
        <v>4410</v>
      </c>
      <c r="D255" s="367" t="s">
        <v>265</v>
      </c>
      <c r="E255" s="368">
        <v>2500</v>
      </c>
      <c r="F255" s="368">
        <v>2500</v>
      </c>
      <c r="G255" s="317">
        <v>0</v>
      </c>
      <c r="H255" s="317">
        <v>0</v>
      </c>
      <c r="I255" s="317">
        <v>0</v>
      </c>
      <c r="J255" s="317">
        <v>0</v>
      </c>
      <c r="K255" s="317">
        <v>0</v>
      </c>
      <c r="L255" s="317">
        <v>0</v>
      </c>
      <c r="M255" s="317">
        <v>0</v>
      </c>
      <c r="N255" s="317">
        <v>0</v>
      </c>
      <c r="O255" s="317">
        <v>0</v>
      </c>
      <c r="P255" s="42"/>
    </row>
    <row r="256" spans="1:16" s="125" customFormat="1" ht="12.75">
      <c r="A256" s="361"/>
      <c r="B256" s="362"/>
      <c r="C256" s="366">
        <v>4430</v>
      </c>
      <c r="D256" s="367" t="s">
        <v>242</v>
      </c>
      <c r="E256" s="368">
        <v>6200</v>
      </c>
      <c r="F256" s="368">
        <v>6200</v>
      </c>
      <c r="G256" s="317">
        <v>0</v>
      </c>
      <c r="H256" s="317">
        <v>0</v>
      </c>
      <c r="I256" s="317">
        <v>0</v>
      </c>
      <c r="J256" s="317">
        <v>0</v>
      </c>
      <c r="K256" s="317">
        <v>0</v>
      </c>
      <c r="L256" s="317">
        <v>0</v>
      </c>
      <c r="M256" s="317">
        <v>0</v>
      </c>
      <c r="N256" s="317">
        <v>0</v>
      </c>
      <c r="O256" s="317">
        <v>0</v>
      </c>
      <c r="P256" s="42"/>
    </row>
    <row r="257" spans="1:16" s="125" customFormat="1" ht="12.75">
      <c r="A257" s="361"/>
      <c r="B257" s="362"/>
      <c r="C257" s="366">
        <v>4440</v>
      </c>
      <c r="D257" s="367" t="s">
        <v>256</v>
      </c>
      <c r="E257" s="368">
        <v>41909</v>
      </c>
      <c r="F257" s="368">
        <v>41909</v>
      </c>
      <c r="G257" s="317">
        <v>0</v>
      </c>
      <c r="H257" s="368">
        <v>0</v>
      </c>
      <c r="I257" s="317">
        <v>0</v>
      </c>
      <c r="J257" s="317">
        <v>0</v>
      </c>
      <c r="K257" s="317">
        <v>0</v>
      </c>
      <c r="L257" s="317">
        <v>0</v>
      </c>
      <c r="M257" s="317">
        <v>0</v>
      </c>
      <c r="N257" s="317">
        <v>0</v>
      </c>
      <c r="O257" s="317">
        <v>0</v>
      </c>
      <c r="P257" s="42"/>
    </row>
    <row r="258" spans="1:16" s="125" customFormat="1" ht="12.75">
      <c r="A258" s="361"/>
      <c r="B258" s="362"/>
      <c r="C258" s="374">
        <v>4740</v>
      </c>
      <c r="D258" s="375" t="s">
        <v>259</v>
      </c>
      <c r="E258" s="376">
        <v>1500</v>
      </c>
      <c r="F258" s="376">
        <v>1500</v>
      </c>
      <c r="G258" s="357">
        <v>0</v>
      </c>
      <c r="H258" s="357">
        <v>0</v>
      </c>
      <c r="I258" s="357">
        <v>0</v>
      </c>
      <c r="J258" s="357">
        <v>0</v>
      </c>
      <c r="K258" s="357">
        <v>0</v>
      </c>
      <c r="L258" s="357">
        <v>0</v>
      </c>
      <c r="M258" s="357">
        <v>0</v>
      </c>
      <c r="N258" s="357">
        <v>0</v>
      </c>
      <c r="O258" s="357">
        <v>0</v>
      </c>
      <c r="P258" s="42"/>
    </row>
    <row r="259" spans="1:16" s="125" customFormat="1" ht="12.75">
      <c r="A259" s="361"/>
      <c r="B259" s="362"/>
      <c r="C259" s="377"/>
      <c r="D259" s="378" t="s">
        <v>260</v>
      </c>
      <c r="E259" s="379"/>
      <c r="F259" s="379"/>
      <c r="G259" s="380"/>
      <c r="H259" s="380"/>
      <c r="I259" s="380"/>
      <c r="J259" s="380"/>
      <c r="K259" s="380"/>
      <c r="L259" s="380"/>
      <c r="M259" s="380"/>
      <c r="N259" s="380"/>
      <c r="O259" s="380"/>
      <c r="P259" s="42"/>
    </row>
    <row r="260" spans="1:16" s="125" customFormat="1" ht="12.75">
      <c r="A260" s="361"/>
      <c r="B260" s="362"/>
      <c r="C260" s="374">
        <v>4750</v>
      </c>
      <c r="D260" s="375" t="s">
        <v>261</v>
      </c>
      <c r="E260" s="376">
        <v>4500</v>
      </c>
      <c r="F260" s="376">
        <v>4500</v>
      </c>
      <c r="G260" s="357">
        <v>0</v>
      </c>
      <c r="H260" s="357">
        <v>0</v>
      </c>
      <c r="I260" s="357">
        <v>0</v>
      </c>
      <c r="J260" s="357">
        <v>0</v>
      </c>
      <c r="K260" s="357">
        <v>0</v>
      </c>
      <c r="L260" s="357">
        <v>0</v>
      </c>
      <c r="M260" s="357">
        <v>0</v>
      </c>
      <c r="N260" s="357">
        <v>0</v>
      </c>
      <c r="O260" s="357">
        <v>0</v>
      </c>
      <c r="P260" s="42"/>
    </row>
    <row r="261" spans="1:16" s="125" customFormat="1" ht="12.75">
      <c r="A261" s="361"/>
      <c r="B261" s="362"/>
      <c r="C261" s="377"/>
      <c r="D261" s="378" t="s">
        <v>262</v>
      </c>
      <c r="E261" s="379"/>
      <c r="F261" s="379"/>
      <c r="G261" s="380"/>
      <c r="H261" s="380"/>
      <c r="I261" s="380"/>
      <c r="J261" s="380"/>
      <c r="K261" s="380"/>
      <c r="L261" s="380"/>
      <c r="M261" s="380"/>
      <c r="N261" s="380"/>
      <c r="O261" s="380"/>
      <c r="P261" s="42"/>
    </row>
    <row r="262" spans="1:16" ht="12.75">
      <c r="A262" s="361"/>
      <c r="B262" s="486"/>
      <c r="C262" s="322">
        <v>6060</v>
      </c>
      <c r="D262" s="323" t="s">
        <v>270</v>
      </c>
      <c r="E262" s="324">
        <v>0</v>
      </c>
      <c r="F262" s="324">
        <v>0</v>
      </c>
      <c r="G262" s="103">
        <v>0</v>
      </c>
      <c r="H262" s="103">
        <v>0</v>
      </c>
      <c r="I262" s="103">
        <v>0</v>
      </c>
      <c r="J262" s="103">
        <v>0</v>
      </c>
      <c r="K262" s="103">
        <v>0</v>
      </c>
      <c r="L262" s="324">
        <v>0</v>
      </c>
      <c r="M262" s="324">
        <v>0</v>
      </c>
      <c r="N262" s="324">
        <v>0</v>
      </c>
      <c r="O262" s="324">
        <v>0</v>
      </c>
      <c r="P262" s="173"/>
    </row>
    <row r="263" spans="1:16" s="125" customFormat="1" ht="12.75">
      <c r="A263" s="344"/>
      <c r="B263" s="358">
        <v>80113</v>
      </c>
      <c r="C263" s="359"/>
      <c r="D263" s="360" t="s">
        <v>289</v>
      </c>
      <c r="E263" s="297">
        <f>SUM(E264:E267)</f>
        <v>297700</v>
      </c>
      <c r="F263" s="297">
        <f aca="true" t="shared" si="50" ref="F263:L263">SUM(F264:F267)</f>
        <v>297700</v>
      </c>
      <c r="G263" s="297">
        <f t="shared" si="50"/>
        <v>59570</v>
      </c>
      <c r="H263" s="297">
        <f t="shared" si="50"/>
        <v>10460</v>
      </c>
      <c r="I263" s="297">
        <f t="shared" si="50"/>
        <v>0</v>
      </c>
      <c r="J263" s="297">
        <f t="shared" si="50"/>
        <v>0</v>
      </c>
      <c r="K263" s="297">
        <f t="shared" si="50"/>
        <v>0</v>
      </c>
      <c r="L263" s="297">
        <f t="shared" si="50"/>
        <v>0</v>
      </c>
      <c r="M263" s="297">
        <f>SUM(M264:M267)</f>
        <v>0</v>
      </c>
      <c r="N263" s="297">
        <f>SUM(N264:N267)</f>
        <v>0</v>
      </c>
      <c r="O263" s="297">
        <f>SUM(O264:O267)</f>
        <v>0</v>
      </c>
      <c r="P263" s="42"/>
    </row>
    <row r="264" spans="1:16" s="125" customFormat="1" ht="12.75">
      <c r="A264" s="361"/>
      <c r="B264" s="496"/>
      <c r="C264" s="363">
        <v>4110</v>
      </c>
      <c r="D264" s="364" t="s">
        <v>248</v>
      </c>
      <c r="E264" s="365">
        <v>9000</v>
      </c>
      <c r="F264" s="365">
        <v>9000</v>
      </c>
      <c r="G264" s="102">
        <v>0</v>
      </c>
      <c r="H264" s="365">
        <v>9000</v>
      </c>
      <c r="I264" s="102">
        <v>0</v>
      </c>
      <c r="J264" s="102">
        <v>0</v>
      </c>
      <c r="K264" s="102">
        <v>0</v>
      </c>
      <c r="L264" s="102">
        <v>0</v>
      </c>
      <c r="M264" s="102">
        <v>0</v>
      </c>
      <c r="N264" s="102">
        <v>0</v>
      </c>
      <c r="O264" s="102">
        <v>0</v>
      </c>
      <c r="P264" s="42"/>
    </row>
    <row r="265" spans="1:16" s="125" customFormat="1" ht="12.75">
      <c r="A265" s="361"/>
      <c r="B265" s="362"/>
      <c r="C265" s="366">
        <v>4120</v>
      </c>
      <c r="D265" s="367" t="s">
        <v>249</v>
      </c>
      <c r="E265" s="368">
        <v>1460</v>
      </c>
      <c r="F265" s="368">
        <v>1460</v>
      </c>
      <c r="G265" s="317">
        <v>0</v>
      </c>
      <c r="H265" s="368">
        <v>1460</v>
      </c>
      <c r="I265" s="317">
        <v>0</v>
      </c>
      <c r="J265" s="317">
        <v>0</v>
      </c>
      <c r="K265" s="317">
        <v>0</v>
      </c>
      <c r="L265" s="317">
        <v>0</v>
      </c>
      <c r="M265" s="317">
        <v>0</v>
      </c>
      <c r="N265" s="317">
        <v>0</v>
      </c>
      <c r="O265" s="317">
        <v>0</v>
      </c>
      <c r="P265" s="42"/>
    </row>
    <row r="266" spans="1:16" s="125" customFormat="1" ht="12.75">
      <c r="A266" s="361"/>
      <c r="B266" s="362"/>
      <c r="C266" s="366">
        <v>4170</v>
      </c>
      <c r="D266" s="367" t="s">
        <v>244</v>
      </c>
      <c r="E266" s="368">
        <v>59570</v>
      </c>
      <c r="F266" s="368">
        <v>59570</v>
      </c>
      <c r="G266" s="368">
        <v>59570</v>
      </c>
      <c r="H266" s="317">
        <v>0</v>
      </c>
      <c r="I266" s="317">
        <v>0</v>
      </c>
      <c r="J266" s="317">
        <v>0</v>
      </c>
      <c r="K266" s="317">
        <v>0</v>
      </c>
      <c r="L266" s="317">
        <v>0</v>
      </c>
      <c r="M266" s="317">
        <v>0</v>
      </c>
      <c r="N266" s="317">
        <v>0</v>
      </c>
      <c r="O266" s="317">
        <v>0</v>
      </c>
      <c r="P266" s="42"/>
    </row>
    <row r="267" spans="1:16" s="125" customFormat="1" ht="12.75">
      <c r="A267" s="361"/>
      <c r="B267" s="486"/>
      <c r="C267" s="369">
        <v>4300</v>
      </c>
      <c r="D267" s="370" t="s">
        <v>241</v>
      </c>
      <c r="E267" s="371">
        <v>227670</v>
      </c>
      <c r="F267" s="371">
        <v>227670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  <c r="P267" s="42"/>
    </row>
    <row r="268" spans="1:16" s="125" customFormat="1" ht="12.75">
      <c r="A268" s="361"/>
      <c r="B268" s="358">
        <v>80146</v>
      </c>
      <c r="C268" s="359"/>
      <c r="D268" s="360" t="s">
        <v>290</v>
      </c>
      <c r="E268" s="297">
        <f>SUM(E269:E270)</f>
        <v>20733</v>
      </c>
      <c r="F268" s="297">
        <f aca="true" t="shared" si="51" ref="F268:L268">SUM(F269:F270)</f>
        <v>20733</v>
      </c>
      <c r="G268" s="297">
        <f t="shared" si="51"/>
        <v>0</v>
      </c>
      <c r="H268" s="297">
        <f t="shared" si="51"/>
        <v>0</v>
      </c>
      <c r="I268" s="297">
        <f t="shared" si="51"/>
        <v>0</v>
      </c>
      <c r="J268" s="297">
        <f t="shared" si="51"/>
        <v>0</v>
      </c>
      <c r="K268" s="297">
        <f t="shared" si="51"/>
        <v>0</v>
      </c>
      <c r="L268" s="297">
        <f t="shared" si="51"/>
        <v>0</v>
      </c>
      <c r="M268" s="297">
        <f>SUM(M269:M270)</f>
        <v>0</v>
      </c>
      <c r="N268" s="297">
        <f>SUM(N269:N270)</f>
        <v>0</v>
      </c>
      <c r="O268" s="297">
        <f>SUM(O269:O270)</f>
        <v>0</v>
      </c>
      <c r="P268" s="42"/>
    </row>
    <row r="269" spans="1:16" s="125" customFormat="1" ht="12.75">
      <c r="A269" s="361"/>
      <c r="B269" s="496"/>
      <c r="C269" s="363">
        <v>4410</v>
      </c>
      <c r="D269" s="364" t="s">
        <v>265</v>
      </c>
      <c r="E269" s="365">
        <v>3000</v>
      </c>
      <c r="F269" s="365">
        <v>3000</v>
      </c>
      <c r="G269" s="102">
        <v>0</v>
      </c>
      <c r="H269" s="102">
        <v>0</v>
      </c>
      <c r="I269" s="102">
        <v>0</v>
      </c>
      <c r="J269" s="102">
        <v>0</v>
      </c>
      <c r="K269" s="102">
        <v>0</v>
      </c>
      <c r="L269" s="102">
        <v>0</v>
      </c>
      <c r="M269" s="102">
        <v>0</v>
      </c>
      <c r="N269" s="102">
        <v>0</v>
      </c>
      <c r="O269" s="102">
        <v>0</v>
      </c>
      <c r="P269" s="42"/>
    </row>
    <row r="270" spans="1:16" s="125" customFormat="1" ht="12.75">
      <c r="A270" s="361"/>
      <c r="B270" s="362"/>
      <c r="C270" s="374">
        <v>4700</v>
      </c>
      <c r="D270" s="375" t="s">
        <v>257</v>
      </c>
      <c r="E270" s="376">
        <v>17733</v>
      </c>
      <c r="F270" s="376">
        <v>17733</v>
      </c>
      <c r="G270" s="357">
        <v>0</v>
      </c>
      <c r="H270" s="357">
        <v>0</v>
      </c>
      <c r="I270" s="357">
        <v>0</v>
      </c>
      <c r="J270" s="357">
        <v>0</v>
      </c>
      <c r="K270" s="357">
        <v>0</v>
      </c>
      <c r="L270" s="357">
        <v>0</v>
      </c>
      <c r="M270" s="357">
        <v>0</v>
      </c>
      <c r="N270" s="357">
        <v>0</v>
      </c>
      <c r="O270" s="357">
        <v>0</v>
      </c>
      <c r="P270" s="42"/>
    </row>
    <row r="271" spans="1:16" s="125" customFormat="1" ht="12.75">
      <c r="A271" s="361"/>
      <c r="B271" s="434"/>
      <c r="C271" s="497"/>
      <c r="D271" s="432" t="s">
        <v>258</v>
      </c>
      <c r="E271" s="498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42"/>
    </row>
    <row r="272" spans="1:16" s="125" customFormat="1" ht="12.75">
      <c r="A272" s="361"/>
      <c r="B272" s="358">
        <v>80195</v>
      </c>
      <c r="C272" s="359"/>
      <c r="D272" s="360" t="s">
        <v>217</v>
      </c>
      <c r="E272" s="297">
        <f>SUM(E273:E274)</f>
        <v>16240</v>
      </c>
      <c r="F272" s="297">
        <f aca="true" t="shared" si="52" ref="F272:L272">SUM(F273:F274)</f>
        <v>16240</v>
      </c>
      <c r="G272" s="297">
        <f t="shared" si="52"/>
        <v>240</v>
      </c>
      <c r="H272" s="297">
        <f t="shared" si="52"/>
        <v>0</v>
      </c>
      <c r="I272" s="297">
        <f t="shared" si="52"/>
        <v>0</v>
      </c>
      <c r="J272" s="297">
        <f t="shared" si="52"/>
        <v>0</v>
      </c>
      <c r="K272" s="297">
        <f t="shared" si="52"/>
        <v>0</v>
      </c>
      <c r="L272" s="297">
        <f t="shared" si="52"/>
        <v>0</v>
      </c>
      <c r="M272" s="297">
        <f>SUM(M273:M274)</f>
        <v>0</v>
      </c>
      <c r="N272" s="297">
        <f>SUM(N273:N274)</f>
        <v>0</v>
      </c>
      <c r="O272" s="297">
        <f>SUM(O273:O274)</f>
        <v>0</v>
      </c>
      <c r="P272" s="42"/>
    </row>
    <row r="273" spans="1:16" s="125" customFormat="1" ht="12.75">
      <c r="A273" s="361"/>
      <c r="B273" s="471"/>
      <c r="C273" s="493">
        <v>4170</v>
      </c>
      <c r="D273" s="432" t="s">
        <v>244</v>
      </c>
      <c r="E273" s="472">
        <v>240</v>
      </c>
      <c r="F273" s="472">
        <v>240</v>
      </c>
      <c r="G273" s="472">
        <v>240</v>
      </c>
      <c r="H273" s="472">
        <v>0</v>
      </c>
      <c r="I273" s="472">
        <v>0</v>
      </c>
      <c r="J273" s="472">
        <v>0</v>
      </c>
      <c r="K273" s="472">
        <v>0</v>
      </c>
      <c r="L273" s="472">
        <v>0</v>
      </c>
      <c r="M273" s="472">
        <v>0</v>
      </c>
      <c r="N273" s="472">
        <v>0</v>
      </c>
      <c r="O273" s="472">
        <v>0</v>
      </c>
      <c r="P273" s="42"/>
    </row>
    <row r="274" spans="1:16" s="125" customFormat="1" ht="12.75">
      <c r="A274" s="361"/>
      <c r="B274" s="362"/>
      <c r="C274" s="369">
        <v>4300</v>
      </c>
      <c r="D274" s="370" t="s">
        <v>241</v>
      </c>
      <c r="E274" s="371">
        <v>16000</v>
      </c>
      <c r="F274" s="371">
        <v>16000</v>
      </c>
      <c r="G274" s="103">
        <v>0</v>
      </c>
      <c r="H274" s="103">
        <v>0</v>
      </c>
      <c r="I274" s="103">
        <v>0</v>
      </c>
      <c r="J274" s="103">
        <v>0</v>
      </c>
      <c r="K274" s="103">
        <v>0</v>
      </c>
      <c r="L274" s="103">
        <v>0</v>
      </c>
      <c r="M274" s="103">
        <v>0</v>
      </c>
      <c r="N274" s="103">
        <v>0</v>
      </c>
      <c r="O274" s="103">
        <v>0</v>
      </c>
      <c r="P274" s="42"/>
    </row>
    <row r="275" spans="1:16" ht="12.75">
      <c r="A275" s="335">
        <v>851</v>
      </c>
      <c r="B275" s="287"/>
      <c r="C275" s="288"/>
      <c r="D275" s="289" t="s">
        <v>291</v>
      </c>
      <c r="E275" s="290">
        <f>SUM(E276,E293,E286,E283,E279)</f>
        <v>205733</v>
      </c>
      <c r="F275" s="290">
        <f aca="true" t="shared" si="53" ref="F275:L275">SUM(F276,F293,F286,F283,F279)</f>
        <v>83585</v>
      </c>
      <c r="G275" s="290">
        <f t="shared" si="53"/>
        <v>35840</v>
      </c>
      <c r="H275" s="290">
        <f t="shared" si="53"/>
        <v>6400</v>
      </c>
      <c r="I275" s="290">
        <f t="shared" si="53"/>
        <v>19585</v>
      </c>
      <c r="J275" s="290">
        <f t="shared" si="53"/>
        <v>0</v>
      </c>
      <c r="K275" s="290">
        <f t="shared" si="53"/>
        <v>0</v>
      </c>
      <c r="L275" s="290">
        <f t="shared" si="53"/>
        <v>122148</v>
      </c>
      <c r="M275" s="290">
        <f>SUM(M276,M293,M286,M283,M279)</f>
        <v>0</v>
      </c>
      <c r="N275" s="290">
        <f>SUM(N276,N293,N286,N283,N279)</f>
        <v>0</v>
      </c>
      <c r="O275" s="290">
        <f>SUM(O276,O293,O286,O283,O279)</f>
        <v>122148</v>
      </c>
      <c r="P275" s="173"/>
    </row>
    <row r="276" spans="1:16" ht="12.75">
      <c r="A276" s="344"/>
      <c r="B276" s="336">
        <v>85121</v>
      </c>
      <c r="C276" s="294"/>
      <c r="D276" s="295" t="s">
        <v>367</v>
      </c>
      <c r="E276" s="296">
        <f>SUM(E277)</f>
        <v>122148</v>
      </c>
      <c r="F276" s="296">
        <f aca="true" t="shared" si="54" ref="F276:O279">SUM(F277)</f>
        <v>0</v>
      </c>
      <c r="G276" s="296">
        <f t="shared" si="54"/>
        <v>0</v>
      </c>
      <c r="H276" s="296">
        <f t="shared" si="54"/>
        <v>0</v>
      </c>
      <c r="I276" s="296">
        <f t="shared" si="54"/>
        <v>0</v>
      </c>
      <c r="J276" s="296">
        <f t="shared" si="54"/>
        <v>0</v>
      </c>
      <c r="K276" s="296">
        <f t="shared" si="54"/>
        <v>0</v>
      </c>
      <c r="L276" s="296">
        <f t="shared" si="54"/>
        <v>122148</v>
      </c>
      <c r="M276" s="296">
        <f t="shared" si="54"/>
        <v>0</v>
      </c>
      <c r="N276" s="296">
        <f t="shared" si="54"/>
        <v>0</v>
      </c>
      <c r="O276" s="296">
        <f t="shared" si="54"/>
        <v>122148</v>
      </c>
      <c r="P276" s="173"/>
    </row>
    <row r="277" spans="1:16" s="129" customFormat="1" ht="12.75">
      <c r="A277" s="344"/>
      <c r="B277" s="356"/>
      <c r="C277" s="499">
        <v>6050</v>
      </c>
      <c r="D277" s="500" t="s">
        <v>237</v>
      </c>
      <c r="E277" s="437">
        <v>122148</v>
      </c>
      <c r="F277" s="437">
        <v>0</v>
      </c>
      <c r="G277" s="111">
        <v>0</v>
      </c>
      <c r="H277" s="111">
        <v>0</v>
      </c>
      <c r="I277" s="437">
        <v>0</v>
      </c>
      <c r="J277" s="111">
        <v>0</v>
      </c>
      <c r="K277" s="111">
        <v>0</v>
      </c>
      <c r="L277" s="111">
        <v>122148</v>
      </c>
      <c r="M277" s="111">
        <v>0</v>
      </c>
      <c r="N277" s="111">
        <v>0</v>
      </c>
      <c r="O277" s="111">
        <v>122148</v>
      </c>
      <c r="P277" s="42"/>
    </row>
    <row r="278" spans="1:16" s="129" customFormat="1" ht="12.75">
      <c r="A278" s="361"/>
      <c r="B278" s="372"/>
      <c r="C278" s="501"/>
      <c r="D278" s="502" t="s">
        <v>368</v>
      </c>
      <c r="E278" s="502"/>
      <c r="F278" s="502"/>
      <c r="G278" s="502"/>
      <c r="H278" s="502"/>
      <c r="I278" s="502"/>
      <c r="J278" s="502"/>
      <c r="K278" s="502"/>
      <c r="L278" s="502"/>
      <c r="M278" s="502"/>
      <c r="N278" s="502"/>
      <c r="O278" s="502"/>
      <c r="P278" s="42"/>
    </row>
    <row r="279" spans="1:16" ht="12.75">
      <c r="A279" s="361"/>
      <c r="B279" s="336">
        <v>85149</v>
      </c>
      <c r="C279" s="294"/>
      <c r="D279" s="295" t="s">
        <v>292</v>
      </c>
      <c r="E279" s="296">
        <f>SUM(E280)</f>
        <v>19585</v>
      </c>
      <c r="F279" s="296">
        <f t="shared" si="54"/>
        <v>19585</v>
      </c>
      <c r="G279" s="296">
        <f t="shared" si="54"/>
        <v>0</v>
      </c>
      <c r="H279" s="296">
        <f t="shared" si="54"/>
        <v>0</v>
      </c>
      <c r="I279" s="296">
        <f t="shared" si="54"/>
        <v>19585</v>
      </c>
      <c r="J279" s="296">
        <f t="shared" si="54"/>
        <v>0</v>
      </c>
      <c r="K279" s="296">
        <f t="shared" si="54"/>
        <v>0</v>
      </c>
      <c r="L279" s="296">
        <f t="shared" si="54"/>
        <v>0</v>
      </c>
      <c r="M279" s="296">
        <f t="shared" si="54"/>
        <v>0</v>
      </c>
      <c r="N279" s="296">
        <f t="shared" si="54"/>
        <v>0</v>
      </c>
      <c r="O279" s="296">
        <f t="shared" si="54"/>
        <v>0</v>
      </c>
      <c r="P279" s="173"/>
    </row>
    <row r="280" spans="1:16" ht="12.75">
      <c r="A280" s="344"/>
      <c r="B280" s="356"/>
      <c r="C280" s="503">
        <v>2310</v>
      </c>
      <c r="D280" s="239" t="s">
        <v>293</v>
      </c>
      <c r="E280" s="305">
        <v>19585</v>
      </c>
      <c r="F280" s="305">
        <v>19585</v>
      </c>
      <c r="G280" s="111">
        <v>0</v>
      </c>
      <c r="H280" s="111">
        <v>0</v>
      </c>
      <c r="I280" s="305">
        <v>19585</v>
      </c>
      <c r="J280" s="111">
        <v>0</v>
      </c>
      <c r="K280" s="111">
        <v>0</v>
      </c>
      <c r="L280" s="111">
        <v>0</v>
      </c>
      <c r="M280" s="111">
        <v>0</v>
      </c>
      <c r="N280" s="111">
        <v>0</v>
      </c>
      <c r="O280" s="111">
        <v>0</v>
      </c>
      <c r="P280" s="42"/>
    </row>
    <row r="281" spans="1:16" ht="12.75">
      <c r="A281" s="361"/>
      <c r="B281" s="362"/>
      <c r="C281" s="504"/>
      <c r="D281" s="307" t="s">
        <v>161</v>
      </c>
      <c r="E281" s="505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42"/>
    </row>
    <row r="282" spans="1:16" ht="12.75">
      <c r="A282" s="361"/>
      <c r="B282" s="506"/>
      <c r="C282" s="507"/>
      <c r="D282" s="508" t="s">
        <v>162</v>
      </c>
      <c r="E282" s="509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42"/>
    </row>
    <row r="283" spans="1:16" s="125" customFormat="1" ht="12.75">
      <c r="A283" s="361"/>
      <c r="B283" s="358">
        <v>85153</v>
      </c>
      <c r="C283" s="359"/>
      <c r="D283" s="360" t="s">
        <v>294</v>
      </c>
      <c r="E283" s="297">
        <f>SUM(E284:E285)</f>
        <v>6000</v>
      </c>
      <c r="F283" s="297">
        <f aca="true" t="shared" si="55" ref="F283:L283">SUM(F284:F285)</f>
        <v>6000</v>
      </c>
      <c r="G283" s="297">
        <f t="shared" si="55"/>
        <v>0</v>
      </c>
      <c r="H283" s="297">
        <f t="shared" si="55"/>
        <v>0</v>
      </c>
      <c r="I283" s="297">
        <f t="shared" si="55"/>
        <v>0</v>
      </c>
      <c r="J283" s="297">
        <f t="shared" si="55"/>
        <v>0</v>
      </c>
      <c r="K283" s="297">
        <f t="shared" si="55"/>
        <v>0</v>
      </c>
      <c r="L283" s="297">
        <f t="shared" si="55"/>
        <v>0</v>
      </c>
      <c r="M283" s="297">
        <f>SUM(M284:M285)</f>
        <v>0</v>
      </c>
      <c r="N283" s="297">
        <f>SUM(N284:N285)</f>
        <v>0</v>
      </c>
      <c r="O283" s="297">
        <f>SUM(O284:O285)</f>
        <v>0</v>
      </c>
      <c r="P283" s="42"/>
    </row>
    <row r="284" spans="1:16" s="125" customFormat="1" ht="12.75">
      <c r="A284" s="361"/>
      <c r="B284" s="388"/>
      <c r="C284" s="435">
        <v>4210</v>
      </c>
      <c r="D284" s="436" t="s">
        <v>245</v>
      </c>
      <c r="E284" s="437">
        <v>4000</v>
      </c>
      <c r="F284" s="437">
        <v>4000</v>
      </c>
      <c r="G284" s="329">
        <v>0</v>
      </c>
      <c r="H284" s="329">
        <v>0</v>
      </c>
      <c r="I284" s="329">
        <v>0</v>
      </c>
      <c r="J284" s="329">
        <v>0</v>
      </c>
      <c r="K284" s="329">
        <v>0</v>
      </c>
      <c r="L284" s="329">
        <v>0</v>
      </c>
      <c r="M284" s="329">
        <v>0</v>
      </c>
      <c r="N284" s="329">
        <v>0</v>
      </c>
      <c r="O284" s="329">
        <v>0</v>
      </c>
      <c r="P284" s="42"/>
    </row>
    <row r="285" spans="1:16" s="125" customFormat="1" ht="12.75">
      <c r="A285" s="361"/>
      <c r="B285" s="362"/>
      <c r="C285" s="369">
        <v>4300</v>
      </c>
      <c r="D285" s="370" t="s">
        <v>241</v>
      </c>
      <c r="E285" s="371">
        <v>2000</v>
      </c>
      <c r="F285" s="371">
        <v>2000</v>
      </c>
      <c r="G285" s="103">
        <v>0</v>
      </c>
      <c r="H285" s="103">
        <v>0</v>
      </c>
      <c r="I285" s="103">
        <v>0</v>
      </c>
      <c r="J285" s="103">
        <v>0</v>
      </c>
      <c r="K285" s="103">
        <v>0</v>
      </c>
      <c r="L285" s="103">
        <v>0</v>
      </c>
      <c r="M285" s="103">
        <v>0</v>
      </c>
      <c r="N285" s="103">
        <v>0</v>
      </c>
      <c r="O285" s="103">
        <v>0</v>
      </c>
      <c r="P285" s="42"/>
    </row>
    <row r="286" spans="1:16" s="125" customFormat="1" ht="12.75">
      <c r="A286" s="361"/>
      <c r="B286" s="358">
        <v>85154</v>
      </c>
      <c r="C286" s="359"/>
      <c r="D286" s="360" t="s">
        <v>295</v>
      </c>
      <c r="E286" s="297">
        <f>SUM(E287:E292)</f>
        <v>54000</v>
      </c>
      <c r="F286" s="297">
        <f aca="true" t="shared" si="56" ref="F286:L286">SUM(F287:F292)</f>
        <v>54000</v>
      </c>
      <c r="G286" s="297">
        <f t="shared" si="56"/>
        <v>35840</v>
      </c>
      <c r="H286" s="297">
        <f t="shared" si="56"/>
        <v>6400</v>
      </c>
      <c r="I286" s="297">
        <f t="shared" si="56"/>
        <v>0</v>
      </c>
      <c r="J286" s="297">
        <f t="shared" si="56"/>
        <v>0</v>
      </c>
      <c r="K286" s="297">
        <f t="shared" si="56"/>
        <v>0</v>
      </c>
      <c r="L286" s="297">
        <f t="shared" si="56"/>
        <v>0</v>
      </c>
      <c r="M286" s="297">
        <f>SUM(M287:M292)</f>
        <v>0</v>
      </c>
      <c r="N286" s="297">
        <f>SUM(N287:N292)</f>
        <v>0</v>
      </c>
      <c r="O286" s="297">
        <f>SUM(O287:O292)</f>
        <v>0</v>
      </c>
      <c r="P286" s="42"/>
    </row>
    <row r="287" spans="1:16" s="125" customFormat="1" ht="12.75">
      <c r="A287" s="361"/>
      <c r="B287" s="362"/>
      <c r="C287" s="363">
        <v>4110</v>
      </c>
      <c r="D287" s="364" t="s">
        <v>248</v>
      </c>
      <c r="E287" s="365">
        <v>6100</v>
      </c>
      <c r="F287" s="365">
        <v>6100</v>
      </c>
      <c r="G287" s="102">
        <v>0</v>
      </c>
      <c r="H287" s="365">
        <v>6100</v>
      </c>
      <c r="I287" s="102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02">
        <v>0</v>
      </c>
      <c r="P287" s="42"/>
    </row>
    <row r="288" spans="1:16" s="125" customFormat="1" ht="12.75">
      <c r="A288" s="361"/>
      <c r="B288" s="362"/>
      <c r="C288" s="366">
        <v>4120</v>
      </c>
      <c r="D288" s="367" t="s">
        <v>249</v>
      </c>
      <c r="E288" s="368">
        <v>300</v>
      </c>
      <c r="F288" s="368">
        <v>300</v>
      </c>
      <c r="G288" s="317">
        <v>0</v>
      </c>
      <c r="H288" s="368">
        <v>300</v>
      </c>
      <c r="I288" s="317">
        <v>0</v>
      </c>
      <c r="J288" s="317">
        <v>0</v>
      </c>
      <c r="K288" s="317">
        <v>0</v>
      </c>
      <c r="L288" s="317">
        <v>0</v>
      </c>
      <c r="M288" s="317">
        <v>0</v>
      </c>
      <c r="N288" s="317">
        <v>0</v>
      </c>
      <c r="O288" s="317">
        <v>0</v>
      </c>
      <c r="P288" s="42"/>
    </row>
    <row r="289" spans="1:16" s="125" customFormat="1" ht="12.75">
      <c r="A289" s="361"/>
      <c r="B289" s="362"/>
      <c r="C289" s="366">
        <v>4170</v>
      </c>
      <c r="D289" s="367" t="s">
        <v>244</v>
      </c>
      <c r="E289" s="368">
        <v>35840</v>
      </c>
      <c r="F289" s="368">
        <v>35840</v>
      </c>
      <c r="G289" s="368">
        <v>35840</v>
      </c>
      <c r="H289" s="317">
        <v>0</v>
      </c>
      <c r="I289" s="317">
        <v>0</v>
      </c>
      <c r="J289" s="317">
        <v>0</v>
      </c>
      <c r="K289" s="317">
        <v>0</v>
      </c>
      <c r="L289" s="317">
        <v>0</v>
      </c>
      <c r="M289" s="317">
        <v>0</v>
      </c>
      <c r="N289" s="317">
        <v>0</v>
      </c>
      <c r="O289" s="317">
        <v>0</v>
      </c>
      <c r="P289" s="42"/>
    </row>
    <row r="290" spans="1:16" s="125" customFormat="1" ht="12.75">
      <c r="A290" s="361"/>
      <c r="B290" s="362"/>
      <c r="C290" s="366">
        <v>4210</v>
      </c>
      <c r="D290" s="367" t="s">
        <v>245</v>
      </c>
      <c r="E290" s="368">
        <v>5660</v>
      </c>
      <c r="F290" s="368">
        <v>5660</v>
      </c>
      <c r="G290" s="317">
        <v>0</v>
      </c>
      <c r="H290" s="317">
        <v>0</v>
      </c>
      <c r="I290" s="317">
        <v>0</v>
      </c>
      <c r="J290" s="317">
        <v>0</v>
      </c>
      <c r="K290" s="317">
        <v>0</v>
      </c>
      <c r="L290" s="317">
        <v>0</v>
      </c>
      <c r="M290" s="317">
        <v>0</v>
      </c>
      <c r="N290" s="317">
        <v>0</v>
      </c>
      <c r="O290" s="317">
        <v>0</v>
      </c>
      <c r="P290" s="42"/>
    </row>
    <row r="291" spans="1:16" s="125" customFormat="1" ht="12.75">
      <c r="A291" s="361"/>
      <c r="B291" s="362"/>
      <c r="C291" s="366">
        <v>4260</v>
      </c>
      <c r="D291" s="367" t="s">
        <v>252</v>
      </c>
      <c r="E291" s="368">
        <v>1000</v>
      </c>
      <c r="F291" s="368">
        <v>1000</v>
      </c>
      <c r="G291" s="317">
        <v>0</v>
      </c>
      <c r="H291" s="317">
        <v>0</v>
      </c>
      <c r="I291" s="317">
        <v>0</v>
      </c>
      <c r="J291" s="317">
        <v>0</v>
      </c>
      <c r="K291" s="317">
        <v>0</v>
      </c>
      <c r="L291" s="317">
        <v>0</v>
      </c>
      <c r="M291" s="317">
        <v>0</v>
      </c>
      <c r="N291" s="317">
        <v>0</v>
      </c>
      <c r="O291" s="317">
        <v>0</v>
      </c>
      <c r="P291" s="42"/>
    </row>
    <row r="292" spans="1:16" s="125" customFormat="1" ht="12.75">
      <c r="A292" s="361"/>
      <c r="B292" s="362"/>
      <c r="C292" s="369">
        <v>4300</v>
      </c>
      <c r="D292" s="370" t="s">
        <v>241</v>
      </c>
      <c r="E292" s="371">
        <v>5100</v>
      </c>
      <c r="F292" s="371">
        <v>5100</v>
      </c>
      <c r="G292" s="103">
        <v>0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3">
        <v>0</v>
      </c>
      <c r="P292" s="42"/>
    </row>
    <row r="293" spans="1:16" s="125" customFormat="1" ht="12.75">
      <c r="A293" s="361"/>
      <c r="B293" s="358">
        <v>85195</v>
      </c>
      <c r="C293" s="359"/>
      <c r="D293" s="360" t="s">
        <v>217</v>
      </c>
      <c r="E293" s="297">
        <f>SUM(E294)</f>
        <v>4000</v>
      </c>
      <c r="F293" s="297">
        <f aca="true" t="shared" si="57" ref="F293:O293">SUM(F294)</f>
        <v>4000</v>
      </c>
      <c r="G293" s="297">
        <f t="shared" si="57"/>
        <v>0</v>
      </c>
      <c r="H293" s="297">
        <f t="shared" si="57"/>
        <v>0</v>
      </c>
      <c r="I293" s="297">
        <f t="shared" si="57"/>
        <v>0</v>
      </c>
      <c r="J293" s="297">
        <f t="shared" si="57"/>
        <v>0</v>
      </c>
      <c r="K293" s="297">
        <f t="shared" si="57"/>
        <v>0</v>
      </c>
      <c r="L293" s="297">
        <f t="shared" si="57"/>
        <v>0</v>
      </c>
      <c r="M293" s="297">
        <f t="shared" si="57"/>
        <v>0</v>
      </c>
      <c r="N293" s="297">
        <f t="shared" si="57"/>
        <v>0</v>
      </c>
      <c r="O293" s="297">
        <f t="shared" si="57"/>
        <v>0</v>
      </c>
      <c r="P293" s="42"/>
    </row>
    <row r="294" spans="1:16" s="125" customFormat="1" ht="12.75">
      <c r="A294" s="361"/>
      <c r="B294" s="510"/>
      <c r="C294" s="396">
        <v>4280</v>
      </c>
      <c r="D294" s="397" t="s">
        <v>266</v>
      </c>
      <c r="E294" s="398">
        <v>4000</v>
      </c>
      <c r="F294" s="398">
        <v>4000</v>
      </c>
      <c r="G294" s="511">
        <v>0</v>
      </c>
      <c r="H294" s="511">
        <v>0</v>
      </c>
      <c r="I294" s="511">
        <v>0</v>
      </c>
      <c r="J294" s="511">
        <v>0</v>
      </c>
      <c r="K294" s="511">
        <v>0</v>
      </c>
      <c r="L294" s="511">
        <v>0</v>
      </c>
      <c r="M294" s="511">
        <v>0</v>
      </c>
      <c r="N294" s="511">
        <v>0</v>
      </c>
      <c r="O294" s="511">
        <v>0</v>
      </c>
      <c r="P294" s="42"/>
    </row>
    <row r="295" spans="1:16" ht="12.75">
      <c r="A295" s="464">
        <v>852</v>
      </c>
      <c r="B295" s="405"/>
      <c r="C295" s="406"/>
      <c r="D295" s="407" t="s">
        <v>218</v>
      </c>
      <c r="E295" s="467">
        <f>SUM(E296,E316,E320,E326,E328,E351,E357)</f>
        <v>2908773</v>
      </c>
      <c r="F295" s="467">
        <f aca="true" t="shared" si="58" ref="F295:L295">SUM(F296,F316,F320,F326,F328,F351,F357)</f>
        <v>2902773</v>
      </c>
      <c r="G295" s="467">
        <f t="shared" si="58"/>
        <v>228812</v>
      </c>
      <c r="H295" s="467">
        <f t="shared" si="58"/>
        <v>37318</v>
      </c>
      <c r="I295" s="467">
        <f t="shared" si="58"/>
        <v>0</v>
      </c>
      <c r="J295" s="467">
        <f t="shared" si="58"/>
        <v>0</v>
      </c>
      <c r="K295" s="467">
        <f t="shared" si="58"/>
        <v>0</v>
      </c>
      <c r="L295" s="467">
        <f t="shared" si="58"/>
        <v>6000</v>
      </c>
      <c r="M295" s="467">
        <f>SUM(M296,M316,M320,M326,M328,M351,M357)</f>
        <v>0</v>
      </c>
      <c r="N295" s="467">
        <f>SUM(N296,N316,N320,N326,N328,N351,N357)</f>
        <v>0</v>
      </c>
      <c r="O295" s="467">
        <f>SUM(O296,O316,O320,O326,O328,O351,O357)</f>
        <v>6000</v>
      </c>
      <c r="P295" s="173"/>
    </row>
    <row r="296" spans="1:16" s="242" customFormat="1" ht="12.75">
      <c r="A296" s="344"/>
      <c r="B296" s="409">
        <v>85212</v>
      </c>
      <c r="C296" s="410"/>
      <c r="D296" s="411" t="s">
        <v>219</v>
      </c>
      <c r="E296" s="412">
        <f>SUM(E299:E315)</f>
        <v>1829000</v>
      </c>
      <c r="F296" s="412">
        <f aca="true" t="shared" si="59" ref="F296:L296">SUM(F299:F315)</f>
        <v>1829000</v>
      </c>
      <c r="G296" s="412">
        <f t="shared" si="59"/>
        <v>38851</v>
      </c>
      <c r="H296" s="412">
        <f t="shared" si="59"/>
        <v>7192</v>
      </c>
      <c r="I296" s="412">
        <f t="shared" si="59"/>
        <v>0</v>
      </c>
      <c r="J296" s="412">
        <f t="shared" si="59"/>
        <v>0</v>
      </c>
      <c r="K296" s="412">
        <f t="shared" si="59"/>
        <v>0</v>
      </c>
      <c r="L296" s="412">
        <f t="shared" si="59"/>
        <v>0</v>
      </c>
      <c r="M296" s="412">
        <f>SUM(M299:M315)</f>
        <v>0</v>
      </c>
      <c r="N296" s="412">
        <f>SUM(N299:N315)</f>
        <v>0</v>
      </c>
      <c r="O296" s="412">
        <f>SUM(O299:O315)</f>
        <v>0</v>
      </c>
      <c r="P296" s="42"/>
    </row>
    <row r="297" spans="1:16" s="242" customFormat="1" ht="12.75">
      <c r="A297" s="361"/>
      <c r="B297" s="512"/>
      <c r="C297" s="414"/>
      <c r="D297" s="415" t="s">
        <v>220</v>
      </c>
      <c r="E297" s="416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42"/>
    </row>
    <row r="298" spans="1:16" s="242" customFormat="1" ht="12.75">
      <c r="A298" s="513"/>
      <c r="B298" s="514"/>
      <c r="C298" s="515"/>
      <c r="D298" s="516" t="s">
        <v>221</v>
      </c>
      <c r="E298" s="517"/>
      <c r="F298" s="518"/>
      <c r="G298" s="518"/>
      <c r="H298" s="518"/>
      <c r="I298" s="518"/>
      <c r="J298" s="518"/>
      <c r="K298" s="518"/>
      <c r="L298" s="519"/>
      <c r="M298" s="519"/>
      <c r="N298" s="519"/>
      <c r="O298" s="519"/>
      <c r="P298" s="42"/>
    </row>
    <row r="299" spans="1:16" s="242" customFormat="1" ht="12.75">
      <c r="A299" s="361"/>
      <c r="B299" s="496"/>
      <c r="C299" s="417">
        <v>3110</v>
      </c>
      <c r="D299" s="418" t="s">
        <v>296</v>
      </c>
      <c r="E299" s="419">
        <v>1744130</v>
      </c>
      <c r="F299" s="419">
        <v>1744130</v>
      </c>
      <c r="G299" s="420">
        <v>0</v>
      </c>
      <c r="H299" s="420">
        <v>0</v>
      </c>
      <c r="I299" s="420">
        <v>0</v>
      </c>
      <c r="J299" s="420">
        <v>0</v>
      </c>
      <c r="K299" s="420">
        <v>0</v>
      </c>
      <c r="L299" s="420">
        <v>0</v>
      </c>
      <c r="M299" s="420">
        <v>0</v>
      </c>
      <c r="N299" s="420">
        <v>0</v>
      </c>
      <c r="O299" s="420">
        <v>0</v>
      </c>
      <c r="P299" s="42"/>
    </row>
    <row r="300" spans="1:16" s="242" customFormat="1" ht="12.75">
      <c r="A300" s="361"/>
      <c r="B300" s="362"/>
      <c r="C300" s="366">
        <v>4010</v>
      </c>
      <c r="D300" s="367" t="s">
        <v>250</v>
      </c>
      <c r="E300" s="368">
        <v>35995</v>
      </c>
      <c r="F300" s="368">
        <v>35995</v>
      </c>
      <c r="G300" s="368">
        <v>35995</v>
      </c>
      <c r="H300" s="317">
        <v>0</v>
      </c>
      <c r="I300" s="317">
        <v>0</v>
      </c>
      <c r="J300" s="317">
        <v>0</v>
      </c>
      <c r="K300" s="317">
        <v>0</v>
      </c>
      <c r="L300" s="317">
        <v>0</v>
      </c>
      <c r="M300" s="317">
        <v>0</v>
      </c>
      <c r="N300" s="317">
        <v>0</v>
      </c>
      <c r="O300" s="317">
        <v>0</v>
      </c>
      <c r="P300" s="42"/>
    </row>
    <row r="301" spans="1:16" s="242" customFormat="1" ht="12.75">
      <c r="A301" s="361"/>
      <c r="B301" s="362"/>
      <c r="C301" s="366">
        <v>4040</v>
      </c>
      <c r="D301" s="367" t="s">
        <v>251</v>
      </c>
      <c r="E301" s="368">
        <v>2856</v>
      </c>
      <c r="F301" s="368">
        <v>2856</v>
      </c>
      <c r="G301" s="368">
        <v>2856</v>
      </c>
      <c r="H301" s="317">
        <v>0</v>
      </c>
      <c r="I301" s="317">
        <v>0</v>
      </c>
      <c r="J301" s="317">
        <v>0</v>
      </c>
      <c r="K301" s="317">
        <v>0</v>
      </c>
      <c r="L301" s="317">
        <v>0</v>
      </c>
      <c r="M301" s="317">
        <v>0</v>
      </c>
      <c r="N301" s="317">
        <v>0</v>
      </c>
      <c r="O301" s="317">
        <v>0</v>
      </c>
      <c r="P301" s="42"/>
    </row>
    <row r="302" spans="1:16" s="242" customFormat="1" ht="12.75">
      <c r="A302" s="361"/>
      <c r="B302" s="362"/>
      <c r="C302" s="366">
        <v>4110</v>
      </c>
      <c r="D302" s="367" t="s">
        <v>248</v>
      </c>
      <c r="E302" s="368">
        <v>36240</v>
      </c>
      <c r="F302" s="368">
        <v>36240</v>
      </c>
      <c r="G302" s="317">
        <v>0</v>
      </c>
      <c r="H302" s="368">
        <v>6240</v>
      </c>
      <c r="I302" s="317">
        <v>0</v>
      </c>
      <c r="J302" s="317">
        <v>0</v>
      </c>
      <c r="K302" s="317">
        <v>0</v>
      </c>
      <c r="L302" s="317">
        <v>0</v>
      </c>
      <c r="M302" s="317">
        <v>0</v>
      </c>
      <c r="N302" s="317">
        <v>0</v>
      </c>
      <c r="O302" s="317">
        <v>0</v>
      </c>
      <c r="P302" s="42"/>
    </row>
    <row r="303" spans="1:16" s="242" customFormat="1" ht="12.75">
      <c r="A303" s="361"/>
      <c r="B303" s="362"/>
      <c r="C303" s="366">
        <v>4120</v>
      </c>
      <c r="D303" s="367" t="s">
        <v>249</v>
      </c>
      <c r="E303" s="368">
        <v>952</v>
      </c>
      <c r="F303" s="368">
        <v>952</v>
      </c>
      <c r="G303" s="317">
        <v>0</v>
      </c>
      <c r="H303" s="368">
        <v>952</v>
      </c>
      <c r="I303" s="317">
        <v>0</v>
      </c>
      <c r="J303" s="317">
        <v>0</v>
      </c>
      <c r="K303" s="317">
        <v>0</v>
      </c>
      <c r="L303" s="317">
        <v>0</v>
      </c>
      <c r="M303" s="317">
        <v>0</v>
      </c>
      <c r="N303" s="317">
        <v>0</v>
      </c>
      <c r="O303" s="317">
        <v>0</v>
      </c>
      <c r="P303" s="42"/>
    </row>
    <row r="304" spans="1:16" s="242" customFormat="1" ht="12.75">
      <c r="A304" s="361"/>
      <c r="B304" s="362"/>
      <c r="C304" s="366">
        <v>4210</v>
      </c>
      <c r="D304" s="367" t="s">
        <v>245</v>
      </c>
      <c r="E304" s="368">
        <v>200</v>
      </c>
      <c r="F304" s="368">
        <v>200</v>
      </c>
      <c r="G304" s="317">
        <v>0</v>
      </c>
      <c r="H304" s="317">
        <v>0</v>
      </c>
      <c r="I304" s="317">
        <v>0</v>
      </c>
      <c r="J304" s="317">
        <v>0</v>
      </c>
      <c r="K304" s="317">
        <v>0</v>
      </c>
      <c r="L304" s="317">
        <v>0</v>
      </c>
      <c r="M304" s="317">
        <v>0</v>
      </c>
      <c r="N304" s="317">
        <v>0</v>
      </c>
      <c r="O304" s="317">
        <v>0</v>
      </c>
      <c r="P304" s="42"/>
    </row>
    <row r="305" spans="1:16" s="242" customFormat="1" ht="12.75">
      <c r="A305" s="361"/>
      <c r="B305" s="362"/>
      <c r="C305" s="366">
        <v>4260</v>
      </c>
      <c r="D305" s="367" t="s">
        <v>252</v>
      </c>
      <c r="E305" s="368">
        <v>200</v>
      </c>
      <c r="F305" s="368">
        <v>200</v>
      </c>
      <c r="G305" s="317">
        <v>0</v>
      </c>
      <c r="H305" s="317">
        <v>0</v>
      </c>
      <c r="I305" s="317">
        <v>0</v>
      </c>
      <c r="J305" s="317">
        <v>0</v>
      </c>
      <c r="K305" s="317">
        <v>0</v>
      </c>
      <c r="L305" s="317">
        <v>0</v>
      </c>
      <c r="M305" s="317">
        <v>0</v>
      </c>
      <c r="N305" s="317">
        <v>0</v>
      </c>
      <c r="O305" s="317">
        <v>0</v>
      </c>
      <c r="P305" s="42"/>
    </row>
    <row r="306" spans="1:16" s="242" customFormat="1" ht="12.75">
      <c r="A306" s="361"/>
      <c r="B306" s="362"/>
      <c r="C306" s="366">
        <v>4270</v>
      </c>
      <c r="D306" s="367" t="s">
        <v>235</v>
      </c>
      <c r="E306" s="368">
        <v>200</v>
      </c>
      <c r="F306" s="368">
        <v>200</v>
      </c>
      <c r="G306" s="317">
        <v>0</v>
      </c>
      <c r="H306" s="317">
        <v>0</v>
      </c>
      <c r="I306" s="317">
        <v>0</v>
      </c>
      <c r="J306" s="317">
        <v>0</v>
      </c>
      <c r="K306" s="317">
        <v>0</v>
      </c>
      <c r="L306" s="317">
        <v>0</v>
      </c>
      <c r="M306" s="317">
        <v>0</v>
      </c>
      <c r="N306" s="317">
        <v>0</v>
      </c>
      <c r="O306" s="317">
        <v>0</v>
      </c>
      <c r="P306" s="42"/>
    </row>
    <row r="307" spans="1:16" s="242" customFormat="1" ht="12.75">
      <c r="A307" s="361"/>
      <c r="B307" s="362"/>
      <c r="C307" s="366">
        <v>4300</v>
      </c>
      <c r="D307" s="367" t="s">
        <v>241</v>
      </c>
      <c r="E307" s="368">
        <v>6016</v>
      </c>
      <c r="F307" s="368">
        <v>6016</v>
      </c>
      <c r="G307" s="317">
        <v>0</v>
      </c>
      <c r="H307" s="317">
        <v>0</v>
      </c>
      <c r="I307" s="317">
        <v>0</v>
      </c>
      <c r="J307" s="317">
        <v>0</v>
      </c>
      <c r="K307" s="317">
        <v>0</v>
      </c>
      <c r="L307" s="317">
        <v>0</v>
      </c>
      <c r="M307" s="317">
        <v>0</v>
      </c>
      <c r="N307" s="317">
        <v>0</v>
      </c>
      <c r="O307" s="317">
        <v>0</v>
      </c>
      <c r="P307" s="42"/>
    </row>
    <row r="308" spans="1:16" s="242" customFormat="1" ht="12.75">
      <c r="A308" s="361"/>
      <c r="B308" s="362"/>
      <c r="C308" s="374">
        <v>4370</v>
      </c>
      <c r="D308" s="375" t="s">
        <v>254</v>
      </c>
      <c r="E308" s="376">
        <v>200</v>
      </c>
      <c r="F308" s="376">
        <v>200</v>
      </c>
      <c r="G308" s="357">
        <v>0</v>
      </c>
      <c r="H308" s="357">
        <v>0</v>
      </c>
      <c r="I308" s="357">
        <v>0</v>
      </c>
      <c r="J308" s="357">
        <v>0</v>
      </c>
      <c r="K308" s="357">
        <v>0</v>
      </c>
      <c r="L308" s="357">
        <v>0</v>
      </c>
      <c r="M308" s="357">
        <v>0</v>
      </c>
      <c r="N308" s="357">
        <v>0</v>
      </c>
      <c r="O308" s="357">
        <v>0</v>
      </c>
      <c r="P308" s="42"/>
    </row>
    <row r="309" spans="1:16" s="242" customFormat="1" ht="12.75">
      <c r="A309" s="361"/>
      <c r="B309" s="362"/>
      <c r="C309" s="377"/>
      <c r="D309" s="378" t="s">
        <v>255</v>
      </c>
      <c r="E309" s="379"/>
      <c r="F309" s="379"/>
      <c r="G309" s="380"/>
      <c r="H309" s="380"/>
      <c r="I309" s="380"/>
      <c r="J309" s="380"/>
      <c r="K309" s="380"/>
      <c r="L309" s="380"/>
      <c r="M309" s="380"/>
      <c r="N309" s="380"/>
      <c r="O309" s="380"/>
      <c r="P309" s="42"/>
    </row>
    <row r="310" spans="1:16" s="242" customFormat="1" ht="12.75">
      <c r="A310" s="361"/>
      <c r="B310" s="362"/>
      <c r="C310" s="366">
        <v>4410</v>
      </c>
      <c r="D310" s="367" t="s">
        <v>265</v>
      </c>
      <c r="E310" s="368">
        <v>200</v>
      </c>
      <c r="F310" s="368">
        <v>200</v>
      </c>
      <c r="G310" s="317">
        <v>0</v>
      </c>
      <c r="H310" s="317">
        <v>0</v>
      </c>
      <c r="I310" s="317">
        <v>0</v>
      </c>
      <c r="J310" s="317">
        <v>0</v>
      </c>
      <c r="K310" s="317">
        <v>0</v>
      </c>
      <c r="L310" s="317">
        <v>0</v>
      </c>
      <c r="M310" s="317">
        <v>0</v>
      </c>
      <c r="N310" s="317">
        <v>0</v>
      </c>
      <c r="O310" s="317">
        <v>0</v>
      </c>
      <c r="P310" s="42"/>
    </row>
    <row r="311" spans="1:16" s="242" customFormat="1" ht="12.75">
      <c r="A311" s="361"/>
      <c r="B311" s="362"/>
      <c r="C311" s="366">
        <v>4440</v>
      </c>
      <c r="D311" s="367" t="s">
        <v>256</v>
      </c>
      <c r="E311" s="368">
        <v>1411</v>
      </c>
      <c r="F311" s="368">
        <v>1411</v>
      </c>
      <c r="G311" s="317">
        <v>0</v>
      </c>
      <c r="H311" s="317">
        <v>0</v>
      </c>
      <c r="I311" s="317">
        <v>0</v>
      </c>
      <c r="J311" s="317">
        <v>0</v>
      </c>
      <c r="K311" s="317">
        <v>0</v>
      </c>
      <c r="L311" s="317">
        <v>0</v>
      </c>
      <c r="M311" s="317">
        <v>0</v>
      </c>
      <c r="N311" s="317">
        <v>0</v>
      </c>
      <c r="O311" s="317">
        <v>0</v>
      </c>
      <c r="P311" s="42"/>
    </row>
    <row r="312" spans="1:16" s="242" customFormat="1" ht="12.75">
      <c r="A312" s="361"/>
      <c r="B312" s="362"/>
      <c r="C312" s="374">
        <v>4700</v>
      </c>
      <c r="D312" s="375" t="s">
        <v>257</v>
      </c>
      <c r="E312" s="376">
        <v>200</v>
      </c>
      <c r="F312" s="376">
        <v>200</v>
      </c>
      <c r="G312" s="357">
        <v>0</v>
      </c>
      <c r="H312" s="357">
        <v>0</v>
      </c>
      <c r="I312" s="357">
        <v>0</v>
      </c>
      <c r="J312" s="357">
        <v>0</v>
      </c>
      <c r="K312" s="357">
        <v>0</v>
      </c>
      <c r="L312" s="357">
        <v>0</v>
      </c>
      <c r="M312" s="357">
        <v>0</v>
      </c>
      <c r="N312" s="357">
        <v>0</v>
      </c>
      <c r="O312" s="357">
        <v>0</v>
      </c>
      <c r="P312" s="42"/>
    </row>
    <row r="313" spans="1:16" s="242" customFormat="1" ht="12.75">
      <c r="A313" s="361"/>
      <c r="B313" s="362"/>
      <c r="C313" s="377"/>
      <c r="D313" s="378" t="s">
        <v>258</v>
      </c>
      <c r="E313" s="379"/>
      <c r="F313" s="379"/>
      <c r="G313" s="380"/>
      <c r="H313" s="380"/>
      <c r="I313" s="380"/>
      <c r="J313" s="380"/>
      <c r="K313" s="380"/>
      <c r="L313" s="380"/>
      <c r="M313" s="380"/>
      <c r="N313" s="380"/>
      <c r="O313" s="380"/>
      <c r="P313" s="42"/>
    </row>
    <row r="314" spans="1:16" s="242" customFormat="1" ht="12.75">
      <c r="A314" s="361"/>
      <c r="B314" s="362"/>
      <c r="C314" s="374">
        <v>4740</v>
      </c>
      <c r="D314" s="375" t="s">
        <v>259</v>
      </c>
      <c r="E314" s="376">
        <v>200</v>
      </c>
      <c r="F314" s="376">
        <v>200</v>
      </c>
      <c r="G314" s="357">
        <v>0</v>
      </c>
      <c r="H314" s="357">
        <v>0</v>
      </c>
      <c r="I314" s="357">
        <v>0</v>
      </c>
      <c r="J314" s="357">
        <v>0</v>
      </c>
      <c r="K314" s="357">
        <v>0</v>
      </c>
      <c r="L314" s="357">
        <v>0</v>
      </c>
      <c r="M314" s="357">
        <v>0</v>
      </c>
      <c r="N314" s="357">
        <v>0</v>
      </c>
      <c r="O314" s="357">
        <v>0</v>
      </c>
      <c r="P314" s="42"/>
    </row>
    <row r="315" spans="1:16" s="242" customFormat="1" ht="12.75">
      <c r="A315" s="361"/>
      <c r="B315" s="362"/>
      <c r="C315" s="381"/>
      <c r="D315" s="382" t="s">
        <v>260</v>
      </c>
      <c r="E315" s="383"/>
      <c r="F315" s="384"/>
      <c r="G315" s="384"/>
      <c r="H315" s="384"/>
      <c r="I315" s="384"/>
      <c r="J315" s="384"/>
      <c r="K315" s="384"/>
      <c r="L315" s="384"/>
      <c r="M315" s="384"/>
      <c r="N315" s="384"/>
      <c r="O315" s="384"/>
      <c r="P315" s="42"/>
    </row>
    <row r="316" spans="1:16" s="242" customFormat="1" ht="12.75">
      <c r="A316" s="513"/>
      <c r="B316" s="520">
        <v>85213</v>
      </c>
      <c r="C316" s="521"/>
      <c r="D316" s="411" t="s">
        <v>222</v>
      </c>
      <c r="E316" s="412">
        <f>SUM(E319)</f>
        <v>19000</v>
      </c>
      <c r="F316" s="412">
        <f>SUM(F319)</f>
        <v>19000</v>
      </c>
      <c r="G316" s="412">
        <f aca="true" t="shared" si="60" ref="G316:L316">SUM(G319)</f>
        <v>0</v>
      </c>
      <c r="H316" s="412">
        <f t="shared" si="60"/>
        <v>0</v>
      </c>
      <c r="I316" s="412">
        <f t="shared" si="60"/>
        <v>0</v>
      </c>
      <c r="J316" s="412">
        <f t="shared" si="60"/>
        <v>0</v>
      </c>
      <c r="K316" s="412">
        <f t="shared" si="60"/>
        <v>0</v>
      </c>
      <c r="L316" s="412">
        <f t="shared" si="60"/>
        <v>0</v>
      </c>
      <c r="M316" s="412">
        <f>SUM(M319)</f>
        <v>0</v>
      </c>
      <c r="N316" s="412">
        <f>SUM(N319)</f>
        <v>0</v>
      </c>
      <c r="O316" s="412">
        <f>SUM(O319)</f>
        <v>0</v>
      </c>
      <c r="P316" s="42"/>
    </row>
    <row r="317" spans="1:16" s="242" customFormat="1" ht="12.75">
      <c r="A317" s="513"/>
      <c r="B317" s="522"/>
      <c r="C317" s="523"/>
      <c r="D317" s="415" t="s">
        <v>223</v>
      </c>
      <c r="E317" s="416"/>
      <c r="F317" s="524"/>
      <c r="G317" s="524"/>
      <c r="H317" s="524"/>
      <c r="I317" s="524"/>
      <c r="J317" s="524"/>
      <c r="K317" s="524"/>
      <c r="L317" s="525"/>
      <c r="M317" s="525"/>
      <c r="N317" s="525"/>
      <c r="O317" s="525"/>
      <c r="P317" s="42"/>
    </row>
    <row r="318" spans="1:16" s="242" customFormat="1" ht="12.75">
      <c r="A318" s="513"/>
      <c r="B318" s="526"/>
      <c r="C318" s="527"/>
      <c r="D318" s="469" t="s">
        <v>224</v>
      </c>
      <c r="E318" s="470"/>
      <c r="F318" s="528"/>
      <c r="G318" s="528"/>
      <c r="H318" s="528"/>
      <c r="I318" s="528"/>
      <c r="J318" s="528"/>
      <c r="K318" s="528"/>
      <c r="L318" s="529"/>
      <c r="M318" s="529"/>
      <c r="N318" s="529"/>
      <c r="O318" s="529"/>
      <c r="P318" s="42"/>
    </row>
    <row r="319" spans="1:16" s="242" customFormat="1" ht="12.75">
      <c r="A319" s="361"/>
      <c r="B319" s="496"/>
      <c r="C319" s="530">
        <v>4130</v>
      </c>
      <c r="D319" s="397" t="s">
        <v>297</v>
      </c>
      <c r="E319" s="398">
        <v>19000</v>
      </c>
      <c r="F319" s="398">
        <v>19000</v>
      </c>
      <c r="G319" s="511">
        <v>0</v>
      </c>
      <c r="H319" s="511">
        <v>0</v>
      </c>
      <c r="I319" s="511">
        <v>0</v>
      </c>
      <c r="J319" s="511">
        <v>0</v>
      </c>
      <c r="K319" s="511">
        <v>0</v>
      </c>
      <c r="L319" s="511">
        <v>0</v>
      </c>
      <c r="M319" s="511">
        <v>0</v>
      </c>
      <c r="N319" s="511">
        <v>0</v>
      </c>
      <c r="O319" s="511">
        <v>0</v>
      </c>
      <c r="P319" s="42"/>
    </row>
    <row r="320" spans="1:16" ht="12.75">
      <c r="A320" s="361"/>
      <c r="B320" s="531">
        <v>85214</v>
      </c>
      <c r="C320" s="532"/>
      <c r="D320" s="533" t="s">
        <v>225</v>
      </c>
      <c r="E320" s="534">
        <f>SUM(E322:E325)</f>
        <v>527500</v>
      </c>
      <c r="F320" s="534">
        <f>SUM(F322:F325)</f>
        <v>527500</v>
      </c>
      <c r="G320" s="534">
        <f aca="true" t="shared" si="61" ref="G320:L320">SUM(G322:G325)</f>
        <v>0</v>
      </c>
      <c r="H320" s="534">
        <f t="shared" si="61"/>
        <v>0</v>
      </c>
      <c r="I320" s="534">
        <f t="shared" si="61"/>
        <v>0</v>
      </c>
      <c r="J320" s="534">
        <f t="shared" si="61"/>
        <v>0</v>
      </c>
      <c r="K320" s="534">
        <f t="shared" si="61"/>
        <v>0</v>
      </c>
      <c r="L320" s="534">
        <f t="shared" si="61"/>
        <v>0</v>
      </c>
      <c r="M320" s="534">
        <f>SUM(M322:M325)</f>
        <v>0</v>
      </c>
      <c r="N320" s="534">
        <f>SUM(N322:N325)</f>
        <v>0</v>
      </c>
      <c r="O320" s="534">
        <f>SUM(O322:O325)</f>
        <v>0</v>
      </c>
      <c r="P320" s="173"/>
    </row>
    <row r="321" spans="1:16" ht="12.75">
      <c r="A321" s="344"/>
      <c r="B321" s="535"/>
      <c r="C321" s="536"/>
      <c r="D321" s="537" t="s">
        <v>226</v>
      </c>
      <c r="E321" s="538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42"/>
    </row>
    <row r="322" spans="1:16" s="242" customFormat="1" ht="12.75">
      <c r="A322" s="361"/>
      <c r="B322" s="496"/>
      <c r="C322" s="363">
        <v>3110</v>
      </c>
      <c r="D322" s="364" t="s">
        <v>296</v>
      </c>
      <c r="E322" s="365">
        <v>417000</v>
      </c>
      <c r="F322" s="365">
        <v>417000</v>
      </c>
      <c r="G322" s="102">
        <v>0</v>
      </c>
      <c r="H322" s="102">
        <v>0</v>
      </c>
      <c r="I322" s="102">
        <v>0</v>
      </c>
      <c r="J322" s="102">
        <v>0</v>
      </c>
      <c r="K322" s="102">
        <v>0</v>
      </c>
      <c r="L322" s="102">
        <v>0</v>
      </c>
      <c r="M322" s="102">
        <v>0</v>
      </c>
      <c r="N322" s="102">
        <v>0</v>
      </c>
      <c r="O322" s="102">
        <v>0</v>
      </c>
      <c r="P322" s="42"/>
    </row>
    <row r="323" spans="1:16" s="125" customFormat="1" ht="12.75">
      <c r="A323" s="361"/>
      <c r="B323" s="362"/>
      <c r="C323" s="366">
        <v>4110</v>
      </c>
      <c r="D323" s="367" t="s">
        <v>248</v>
      </c>
      <c r="E323" s="368">
        <v>500</v>
      </c>
      <c r="F323" s="368">
        <v>500</v>
      </c>
      <c r="G323" s="317">
        <v>0</v>
      </c>
      <c r="H323" s="317">
        <v>0</v>
      </c>
      <c r="I323" s="317">
        <v>0</v>
      </c>
      <c r="J323" s="317">
        <v>0</v>
      </c>
      <c r="K323" s="317">
        <v>0</v>
      </c>
      <c r="L323" s="317">
        <v>0</v>
      </c>
      <c r="M323" s="317">
        <v>0</v>
      </c>
      <c r="N323" s="317">
        <v>0</v>
      </c>
      <c r="O323" s="317">
        <v>0</v>
      </c>
      <c r="P323" s="42"/>
    </row>
    <row r="324" spans="1:16" s="125" customFormat="1" ht="12.75">
      <c r="A324" s="361"/>
      <c r="B324" s="362"/>
      <c r="C324" s="539">
        <v>4330</v>
      </c>
      <c r="D324" s="540" t="s">
        <v>298</v>
      </c>
      <c r="E324" s="376">
        <v>110000</v>
      </c>
      <c r="F324" s="376">
        <v>110000</v>
      </c>
      <c r="G324" s="357">
        <v>0</v>
      </c>
      <c r="H324" s="357">
        <v>0</v>
      </c>
      <c r="I324" s="357">
        <v>0</v>
      </c>
      <c r="J324" s="357">
        <v>0</v>
      </c>
      <c r="K324" s="357">
        <v>0</v>
      </c>
      <c r="L324" s="357">
        <v>0</v>
      </c>
      <c r="M324" s="357">
        <v>0</v>
      </c>
      <c r="N324" s="357">
        <v>0</v>
      </c>
      <c r="O324" s="357">
        <v>0</v>
      </c>
      <c r="P324" s="42"/>
    </row>
    <row r="325" spans="1:16" s="125" customFormat="1" ht="12.75">
      <c r="A325" s="361"/>
      <c r="B325" s="434"/>
      <c r="C325" s="483"/>
      <c r="D325" s="484" t="s">
        <v>299</v>
      </c>
      <c r="E325" s="498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42"/>
    </row>
    <row r="326" spans="1:16" s="125" customFormat="1" ht="12.75">
      <c r="A326" s="361"/>
      <c r="B326" s="358">
        <v>85215</v>
      </c>
      <c r="C326" s="359"/>
      <c r="D326" s="360" t="s">
        <v>300</v>
      </c>
      <c r="E326" s="297">
        <f>SUM(E327)</f>
        <v>120000</v>
      </c>
      <c r="F326" s="297">
        <f aca="true" t="shared" si="62" ref="F326:O326">SUM(F327)</f>
        <v>120000</v>
      </c>
      <c r="G326" s="297">
        <f t="shared" si="62"/>
        <v>0</v>
      </c>
      <c r="H326" s="297">
        <f t="shared" si="62"/>
        <v>0</v>
      </c>
      <c r="I326" s="297">
        <f t="shared" si="62"/>
        <v>0</v>
      </c>
      <c r="J326" s="297">
        <f t="shared" si="62"/>
        <v>0</v>
      </c>
      <c r="K326" s="297">
        <f t="shared" si="62"/>
        <v>0</v>
      </c>
      <c r="L326" s="297">
        <f t="shared" si="62"/>
        <v>0</v>
      </c>
      <c r="M326" s="297">
        <f t="shared" si="62"/>
        <v>0</v>
      </c>
      <c r="N326" s="297">
        <f t="shared" si="62"/>
        <v>0</v>
      </c>
      <c r="O326" s="297">
        <f t="shared" si="62"/>
        <v>0</v>
      </c>
      <c r="P326" s="42"/>
    </row>
    <row r="327" spans="1:16" s="125" customFormat="1" ht="12.75">
      <c r="A327" s="361"/>
      <c r="B327" s="492"/>
      <c r="C327" s="493">
        <v>3110</v>
      </c>
      <c r="D327" s="432" t="s">
        <v>296</v>
      </c>
      <c r="E327" s="472">
        <v>120000</v>
      </c>
      <c r="F327" s="472">
        <v>120000</v>
      </c>
      <c r="G327" s="104">
        <v>0</v>
      </c>
      <c r="H327" s="104">
        <v>0</v>
      </c>
      <c r="I327" s="104">
        <v>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42"/>
    </row>
    <row r="328" spans="1:16" s="125" customFormat="1" ht="12.75">
      <c r="A328" s="361"/>
      <c r="B328" s="358">
        <v>85219</v>
      </c>
      <c r="C328" s="359"/>
      <c r="D328" s="360" t="s">
        <v>228</v>
      </c>
      <c r="E328" s="297">
        <f>SUM(E329:E350)</f>
        <v>231465</v>
      </c>
      <c r="F328" s="297">
        <f aca="true" t="shared" si="63" ref="F328:L328">SUM(F329:F350)</f>
        <v>225465</v>
      </c>
      <c r="G328" s="297">
        <f t="shared" si="63"/>
        <v>169135</v>
      </c>
      <c r="H328" s="297">
        <f t="shared" si="63"/>
        <v>26271</v>
      </c>
      <c r="I328" s="297">
        <f t="shared" si="63"/>
        <v>0</v>
      </c>
      <c r="J328" s="297">
        <f t="shared" si="63"/>
        <v>0</v>
      </c>
      <c r="K328" s="297">
        <f t="shared" si="63"/>
        <v>0</v>
      </c>
      <c r="L328" s="297">
        <f t="shared" si="63"/>
        <v>6000</v>
      </c>
      <c r="M328" s="297">
        <f>SUM(M329:M350)</f>
        <v>0</v>
      </c>
      <c r="N328" s="297">
        <f>SUM(N329:N350)</f>
        <v>0</v>
      </c>
      <c r="O328" s="297">
        <f>SUM(O329:O350)</f>
        <v>6000</v>
      </c>
      <c r="P328" s="42"/>
    </row>
    <row r="329" spans="1:16" s="125" customFormat="1" ht="12.75">
      <c r="A329" s="361"/>
      <c r="B329" s="496"/>
      <c r="C329" s="495">
        <v>3020</v>
      </c>
      <c r="D329" s="436" t="s">
        <v>323</v>
      </c>
      <c r="E329" s="437">
        <v>700</v>
      </c>
      <c r="F329" s="437">
        <v>700</v>
      </c>
      <c r="G329" s="437"/>
      <c r="H329" s="490">
        <v>0</v>
      </c>
      <c r="I329" s="490">
        <v>0</v>
      </c>
      <c r="J329" s="490">
        <v>0</v>
      </c>
      <c r="K329" s="490">
        <v>0</v>
      </c>
      <c r="L329" s="490">
        <v>0</v>
      </c>
      <c r="M329" s="490">
        <v>0</v>
      </c>
      <c r="N329" s="490">
        <v>0</v>
      </c>
      <c r="O329" s="490">
        <v>0</v>
      </c>
      <c r="P329" s="42"/>
    </row>
    <row r="330" spans="1:16" s="125" customFormat="1" ht="12.75">
      <c r="A330" s="361"/>
      <c r="B330" s="496"/>
      <c r="C330" s="541">
        <v>4010</v>
      </c>
      <c r="D330" s="378" t="s">
        <v>250</v>
      </c>
      <c r="E330" s="542">
        <v>158700</v>
      </c>
      <c r="F330" s="542">
        <v>158700</v>
      </c>
      <c r="G330" s="542">
        <v>158700</v>
      </c>
      <c r="H330" s="380">
        <v>0</v>
      </c>
      <c r="I330" s="380">
        <v>0</v>
      </c>
      <c r="J330" s="380">
        <v>0</v>
      </c>
      <c r="K330" s="380">
        <v>0</v>
      </c>
      <c r="L330" s="380">
        <v>0</v>
      </c>
      <c r="M330" s="380">
        <v>0</v>
      </c>
      <c r="N330" s="380">
        <v>0</v>
      </c>
      <c r="O330" s="380">
        <v>0</v>
      </c>
      <c r="P330" s="42"/>
    </row>
    <row r="331" spans="1:16" s="125" customFormat="1" ht="12.75">
      <c r="A331" s="361"/>
      <c r="B331" s="362"/>
      <c r="C331" s="366">
        <v>4040</v>
      </c>
      <c r="D331" s="367" t="s">
        <v>251</v>
      </c>
      <c r="E331" s="368">
        <v>10435</v>
      </c>
      <c r="F331" s="368">
        <v>10435</v>
      </c>
      <c r="G331" s="368">
        <v>10435</v>
      </c>
      <c r="H331" s="317">
        <v>0</v>
      </c>
      <c r="I331" s="317">
        <v>0</v>
      </c>
      <c r="J331" s="317">
        <v>0</v>
      </c>
      <c r="K331" s="317">
        <v>0</v>
      </c>
      <c r="L331" s="317">
        <v>0</v>
      </c>
      <c r="M331" s="317">
        <v>0</v>
      </c>
      <c r="N331" s="317">
        <v>0</v>
      </c>
      <c r="O331" s="317">
        <v>0</v>
      </c>
      <c r="P331" s="42"/>
    </row>
    <row r="332" spans="1:16" s="125" customFormat="1" ht="12.75">
      <c r="A332" s="361"/>
      <c r="B332" s="362"/>
      <c r="C332" s="366">
        <v>4110</v>
      </c>
      <c r="D332" s="367" t="s">
        <v>248</v>
      </c>
      <c r="E332" s="368">
        <v>22794</v>
      </c>
      <c r="F332" s="368">
        <v>22794</v>
      </c>
      <c r="G332" s="317">
        <v>0</v>
      </c>
      <c r="H332" s="368">
        <v>22794</v>
      </c>
      <c r="I332" s="317">
        <v>0</v>
      </c>
      <c r="J332" s="317">
        <v>0</v>
      </c>
      <c r="K332" s="317">
        <v>0</v>
      </c>
      <c r="L332" s="317">
        <v>0</v>
      </c>
      <c r="M332" s="317">
        <v>0</v>
      </c>
      <c r="N332" s="317">
        <v>0</v>
      </c>
      <c r="O332" s="317">
        <v>0</v>
      </c>
      <c r="P332" s="42"/>
    </row>
    <row r="333" spans="1:16" s="125" customFormat="1" ht="12.75">
      <c r="A333" s="361"/>
      <c r="B333" s="362"/>
      <c r="C333" s="366">
        <v>4120</v>
      </c>
      <c r="D333" s="367" t="s">
        <v>249</v>
      </c>
      <c r="E333" s="368">
        <v>3477</v>
      </c>
      <c r="F333" s="368">
        <v>3477</v>
      </c>
      <c r="G333" s="317">
        <v>0</v>
      </c>
      <c r="H333" s="368">
        <v>3477</v>
      </c>
      <c r="I333" s="317">
        <v>0</v>
      </c>
      <c r="J333" s="317">
        <v>0</v>
      </c>
      <c r="K333" s="317">
        <v>0</v>
      </c>
      <c r="L333" s="317">
        <v>0</v>
      </c>
      <c r="M333" s="317">
        <v>0</v>
      </c>
      <c r="N333" s="317">
        <v>0</v>
      </c>
      <c r="O333" s="317">
        <v>0</v>
      </c>
      <c r="P333" s="42"/>
    </row>
    <row r="334" spans="1:16" s="125" customFormat="1" ht="12.75">
      <c r="A334" s="361"/>
      <c r="B334" s="362"/>
      <c r="C334" s="366">
        <v>4210</v>
      </c>
      <c r="D334" s="367" t="s">
        <v>245</v>
      </c>
      <c r="E334" s="368">
        <v>4000</v>
      </c>
      <c r="F334" s="368">
        <v>4000</v>
      </c>
      <c r="G334" s="317">
        <v>0</v>
      </c>
      <c r="H334" s="317">
        <v>0</v>
      </c>
      <c r="I334" s="317">
        <v>0</v>
      </c>
      <c r="J334" s="317">
        <v>0</v>
      </c>
      <c r="K334" s="317">
        <v>0</v>
      </c>
      <c r="L334" s="317">
        <v>0</v>
      </c>
      <c r="M334" s="317">
        <v>0</v>
      </c>
      <c r="N334" s="317">
        <v>0</v>
      </c>
      <c r="O334" s="317">
        <v>0</v>
      </c>
      <c r="P334" s="42"/>
    </row>
    <row r="335" spans="1:16" s="125" customFormat="1" ht="12.75">
      <c r="A335" s="361"/>
      <c r="B335" s="362"/>
      <c r="C335" s="366">
        <v>4260</v>
      </c>
      <c r="D335" s="367" t="s">
        <v>252</v>
      </c>
      <c r="E335" s="368">
        <v>1000</v>
      </c>
      <c r="F335" s="368">
        <v>1000</v>
      </c>
      <c r="G335" s="317">
        <v>0</v>
      </c>
      <c r="H335" s="317">
        <v>0</v>
      </c>
      <c r="I335" s="317">
        <v>0</v>
      </c>
      <c r="J335" s="317">
        <v>0</v>
      </c>
      <c r="K335" s="317">
        <v>0</v>
      </c>
      <c r="L335" s="317">
        <v>0</v>
      </c>
      <c r="M335" s="317">
        <v>0</v>
      </c>
      <c r="N335" s="317">
        <v>0</v>
      </c>
      <c r="O335" s="317">
        <v>0</v>
      </c>
      <c r="P335" s="42"/>
    </row>
    <row r="336" spans="1:16" s="125" customFormat="1" ht="12.75">
      <c r="A336" s="361"/>
      <c r="B336" s="362"/>
      <c r="C336" s="366">
        <v>4270</v>
      </c>
      <c r="D336" s="367" t="s">
        <v>235</v>
      </c>
      <c r="E336" s="368">
        <v>3000</v>
      </c>
      <c r="F336" s="368">
        <v>3000</v>
      </c>
      <c r="G336" s="317">
        <v>0</v>
      </c>
      <c r="H336" s="317">
        <v>0</v>
      </c>
      <c r="I336" s="317">
        <v>0</v>
      </c>
      <c r="J336" s="317">
        <v>0</v>
      </c>
      <c r="K336" s="317">
        <v>0</v>
      </c>
      <c r="L336" s="317">
        <v>0</v>
      </c>
      <c r="M336" s="317">
        <v>0</v>
      </c>
      <c r="N336" s="317">
        <v>0</v>
      </c>
      <c r="O336" s="317">
        <v>0</v>
      </c>
      <c r="P336" s="42"/>
    </row>
    <row r="337" spans="1:16" s="125" customFormat="1" ht="12.75">
      <c r="A337" s="361"/>
      <c r="B337" s="362"/>
      <c r="C337" s="366">
        <v>4300</v>
      </c>
      <c r="D337" s="367" t="s">
        <v>241</v>
      </c>
      <c r="E337" s="368">
        <v>8000</v>
      </c>
      <c r="F337" s="368">
        <v>8000</v>
      </c>
      <c r="G337" s="317">
        <v>0</v>
      </c>
      <c r="H337" s="317">
        <v>0</v>
      </c>
      <c r="I337" s="317">
        <v>0</v>
      </c>
      <c r="J337" s="317">
        <v>0</v>
      </c>
      <c r="K337" s="317">
        <v>0</v>
      </c>
      <c r="L337" s="317">
        <v>0</v>
      </c>
      <c r="M337" s="317">
        <v>0</v>
      </c>
      <c r="N337" s="317">
        <v>0</v>
      </c>
      <c r="O337" s="317">
        <v>0</v>
      </c>
      <c r="P337" s="42"/>
    </row>
    <row r="338" spans="1:16" s="125" customFormat="1" ht="12.75">
      <c r="A338" s="361"/>
      <c r="B338" s="362"/>
      <c r="C338" s="374">
        <v>4370</v>
      </c>
      <c r="D338" s="375" t="s">
        <v>254</v>
      </c>
      <c r="E338" s="376">
        <v>3000</v>
      </c>
      <c r="F338" s="376">
        <v>3000</v>
      </c>
      <c r="G338" s="357">
        <v>0</v>
      </c>
      <c r="H338" s="357">
        <v>0</v>
      </c>
      <c r="I338" s="357">
        <v>0</v>
      </c>
      <c r="J338" s="357">
        <v>0</v>
      </c>
      <c r="K338" s="357">
        <v>0</v>
      </c>
      <c r="L338" s="357">
        <v>0</v>
      </c>
      <c r="M338" s="357">
        <v>0</v>
      </c>
      <c r="N338" s="357">
        <v>0</v>
      </c>
      <c r="O338" s="357">
        <v>0</v>
      </c>
      <c r="P338" s="42"/>
    </row>
    <row r="339" spans="1:16" s="125" customFormat="1" ht="12.75">
      <c r="A339" s="361"/>
      <c r="B339" s="362"/>
      <c r="C339" s="377"/>
      <c r="D339" s="378" t="s">
        <v>255</v>
      </c>
      <c r="E339" s="379"/>
      <c r="F339" s="379"/>
      <c r="G339" s="380"/>
      <c r="H339" s="380"/>
      <c r="I339" s="380"/>
      <c r="J339" s="380"/>
      <c r="K339" s="380"/>
      <c r="L339" s="380"/>
      <c r="M339" s="380"/>
      <c r="N339" s="380"/>
      <c r="O339" s="380"/>
      <c r="P339" s="42"/>
    </row>
    <row r="340" spans="1:16" s="125" customFormat="1" ht="12.75">
      <c r="A340" s="361"/>
      <c r="B340" s="362"/>
      <c r="C340" s="366">
        <v>4410</v>
      </c>
      <c r="D340" s="367" t="s">
        <v>265</v>
      </c>
      <c r="E340" s="368">
        <v>500</v>
      </c>
      <c r="F340" s="368">
        <v>500</v>
      </c>
      <c r="G340" s="317">
        <v>0</v>
      </c>
      <c r="H340" s="317">
        <v>0</v>
      </c>
      <c r="I340" s="317">
        <v>0</v>
      </c>
      <c r="J340" s="317">
        <v>0</v>
      </c>
      <c r="K340" s="317">
        <v>0</v>
      </c>
      <c r="L340" s="317">
        <v>0</v>
      </c>
      <c r="M340" s="317">
        <v>0</v>
      </c>
      <c r="N340" s="317">
        <v>0</v>
      </c>
      <c r="O340" s="317">
        <v>0</v>
      </c>
      <c r="P340" s="42"/>
    </row>
    <row r="341" spans="1:16" s="125" customFormat="1" ht="12.75">
      <c r="A341" s="361"/>
      <c r="B341" s="362"/>
      <c r="C341" s="366">
        <v>4420</v>
      </c>
      <c r="D341" s="367" t="s">
        <v>269</v>
      </c>
      <c r="E341" s="368">
        <v>300</v>
      </c>
      <c r="F341" s="368">
        <v>300</v>
      </c>
      <c r="G341" s="317">
        <v>0</v>
      </c>
      <c r="H341" s="317">
        <v>0</v>
      </c>
      <c r="I341" s="317">
        <v>0</v>
      </c>
      <c r="J341" s="317">
        <v>0</v>
      </c>
      <c r="K341" s="317">
        <v>0</v>
      </c>
      <c r="L341" s="317">
        <v>0</v>
      </c>
      <c r="M341" s="317">
        <v>0</v>
      </c>
      <c r="N341" s="317">
        <v>0</v>
      </c>
      <c r="O341" s="317">
        <v>0</v>
      </c>
      <c r="P341" s="42"/>
    </row>
    <row r="342" spans="1:16" s="125" customFormat="1" ht="12.75">
      <c r="A342" s="361"/>
      <c r="B342" s="362"/>
      <c r="C342" s="366">
        <v>4430</v>
      </c>
      <c r="D342" s="367" t="s">
        <v>242</v>
      </c>
      <c r="E342" s="368">
        <v>400</v>
      </c>
      <c r="F342" s="368">
        <v>400</v>
      </c>
      <c r="G342" s="317"/>
      <c r="H342" s="317"/>
      <c r="I342" s="317"/>
      <c r="J342" s="317"/>
      <c r="K342" s="317"/>
      <c r="L342" s="317"/>
      <c r="M342" s="317"/>
      <c r="N342" s="317"/>
      <c r="O342" s="317"/>
      <c r="P342" s="42"/>
    </row>
    <row r="343" spans="1:16" s="125" customFormat="1" ht="12.75">
      <c r="A343" s="361"/>
      <c r="B343" s="362"/>
      <c r="C343" s="366">
        <v>4440</v>
      </c>
      <c r="D343" s="367" t="s">
        <v>256</v>
      </c>
      <c r="E343" s="368">
        <v>3659</v>
      </c>
      <c r="F343" s="368">
        <v>3659</v>
      </c>
      <c r="G343" s="317">
        <v>0</v>
      </c>
      <c r="H343" s="317">
        <v>0</v>
      </c>
      <c r="I343" s="317">
        <v>0</v>
      </c>
      <c r="J343" s="317">
        <v>0</v>
      </c>
      <c r="K343" s="317">
        <v>0</v>
      </c>
      <c r="L343" s="317">
        <v>0</v>
      </c>
      <c r="M343" s="317">
        <v>0</v>
      </c>
      <c r="N343" s="317">
        <v>0</v>
      </c>
      <c r="O343" s="317">
        <v>0</v>
      </c>
      <c r="P343" s="42"/>
    </row>
    <row r="344" spans="1:16" s="125" customFormat="1" ht="12.75">
      <c r="A344" s="361"/>
      <c r="B344" s="362"/>
      <c r="C344" s="374">
        <v>4700</v>
      </c>
      <c r="D344" s="375" t="s">
        <v>257</v>
      </c>
      <c r="E344" s="376">
        <v>1000</v>
      </c>
      <c r="F344" s="376">
        <v>1000</v>
      </c>
      <c r="G344" s="357">
        <v>0</v>
      </c>
      <c r="H344" s="357">
        <v>0</v>
      </c>
      <c r="I344" s="357">
        <v>0</v>
      </c>
      <c r="J344" s="357">
        <v>0</v>
      </c>
      <c r="K344" s="357">
        <v>0</v>
      </c>
      <c r="L344" s="357">
        <v>0</v>
      </c>
      <c r="M344" s="357">
        <v>0</v>
      </c>
      <c r="N344" s="357">
        <v>0</v>
      </c>
      <c r="O344" s="357">
        <v>0</v>
      </c>
      <c r="P344" s="42"/>
    </row>
    <row r="345" spans="1:16" s="125" customFormat="1" ht="12.75">
      <c r="A345" s="361"/>
      <c r="B345" s="362"/>
      <c r="C345" s="377"/>
      <c r="D345" s="378" t="s">
        <v>258</v>
      </c>
      <c r="E345" s="379"/>
      <c r="F345" s="379"/>
      <c r="G345" s="380"/>
      <c r="H345" s="380"/>
      <c r="I345" s="380"/>
      <c r="J345" s="380"/>
      <c r="K345" s="380"/>
      <c r="L345" s="380"/>
      <c r="M345" s="380"/>
      <c r="N345" s="380"/>
      <c r="O345" s="380"/>
      <c r="P345" s="42"/>
    </row>
    <row r="346" spans="1:16" s="125" customFormat="1" ht="12.75">
      <c r="A346" s="361"/>
      <c r="B346" s="362"/>
      <c r="C346" s="374">
        <v>4740</v>
      </c>
      <c r="D346" s="375" t="s">
        <v>259</v>
      </c>
      <c r="E346" s="376">
        <v>1500</v>
      </c>
      <c r="F346" s="376">
        <v>1500</v>
      </c>
      <c r="G346" s="357">
        <v>0</v>
      </c>
      <c r="H346" s="357">
        <v>0</v>
      </c>
      <c r="I346" s="357">
        <v>0</v>
      </c>
      <c r="J346" s="357">
        <v>0</v>
      </c>
      <c r="K346" s="357">
        <v>0</v>
      </c>
      <c r="L346" s="357">
        <v>0</v>
      </c>
      <c r="M346" s="357">
        <v>0</v>
      </c>
      <c r="N346" s="357">
        <v>0</v>
      </c>
      <c r="O346" s="357">
        <v>0</v>
      </c>
      <c r="P346" s="42"/>
    </row>
    <row r="347" spans="1:16" s="125" customFormat="1" ht="12.75">
      <c r="A347" s="361"/>
      <c r="B347" s="362"/>
      <c r="C347" s="377"/>
      <c r="D347" s="378" t="s">
        <v>260</v>
      </c>
      <c r="E347" s="379"/>
      <c r="F347" s="379"/>
      <c r="G347" s="380"/>
      <c r="H347" s="380"/>
      <c r="I347" s="380"/>
      <c r="J347" s="380"/>
      <c r="K347" s="380"/>
      <c r="L347" s="380"/>
      <c r="M347" s="380"/>
      <c r="N347" s="380"/>
      <c r="O347" s="380"/>
      <c r="P347" s="42"/>
    </row>
    <row r="348" spans="1:16" s="125" customFormat="1" ht="12.75">
      <c r="A348" s="361"/>
      <c r="B348" s="362"/>
      <c r="C348" s="374">
        <v>4750</v>
      </c>
      <c r="D348" s="375" t="s">
        <v>261</v>
      </c>
      <c r="E348" s="376">
        <v>3000</v>
      </c>
      <c r="F348" s="376">
        <v>3000</v>
      </c>
      <c r="G348" s="357">
        <v>0</v>
      </c>
      <c r="H348" s="357">
        <v>0</v>
      </c>
      <c r="I348" s="357">
        <v>0</v>
      </c>
      <c r="J348" s="357">
        <v>0</v>
      </c>
      <c r="K348" s="357">
        <v>0</v>
      </c>
      <c r="L348" s="357">
        <v>0</v>
      </c>
      <c r="M348" s="357">
        <v>0</v>
      </c>
      <c r="N348" s="357">
        <v>0</v>
      </c>
      <c r="O348" s="357">
        <v>0</v>
      </c>
      <c r="P348" s="42"/>
    </row>
    <row r="349" spans="1:16" s="125" customFormat="1" ht="12.75">
      <c r="A349" s="361"/>
      <c r="B349" s="362"/>
      <c r="C349" s="377"/>
      <c r="D349" s="378" t="s">
        <v>262</v>
      </c>
      <c r="E349" s="379"/>
      <c r="F349" s="379"/>
      <c r="G349" s="380"/>
      <c r="H349" s="380"/>
      <c r="I349" s="380"/>
      <c r="J349" s="380"/>
      <c r="K349" s="380"/>
      <c r="L349" s="380"/>
      <c r="M349" s="380"/>
      <c r="N349" s="380"/>
      <c r="O349" s="380"/>
      <c r="P349" s="42"/>
    </row>
    <row r="350" spans="1:16" s="125" customFormat="1" ht="12.75">
      <c r="A350" s="361"/>
      <c r="B350" s="434"/>
      <c r="C350" s="493">
        <v>6060</v>
      </c>
      <c r="D350" s="432" t="s">
        <v>270</v>
      </c>
      <c r="E350" s="472">
        <v>6000</v>
      </c>
      <c r="F350" s="104">
        <v>0</v>
      </c>
      <c r="G350" s="104">
        <v>0</v>
      </c>
      <c r="H350" s="104">
        <v>0</v>
      </c>
      <c r="I350" s="104">
        <v>0</v>
      </c>
      <c r="J350" s="104">
        <v>0</v>
      </c>
      <c r="K350" s="104">
        <v>0</v>
      </c>
      <c r="L350" s="104">
        <v>6000</v>
      </c>
      <c r="M350" s="104">
        <v>0</v>
      </c>
      <c r="N350" s="104">
        <v>0</v>
      </c>
      <c r="O350" s="104">
        <v>6000</v>
      </c>
      <c r="P350" s="42"/>
    </row>
    <row r="351" spans="1:16" s="125" customFormat="1" ht="12.75">
      <c r="A351" s="361"/>
      <c r="B351" s="358">
        <v>85228</v>
      </c>
      <c r="C351" s="359"/>
      <c r="D351" s="360" t="s">
        <v>301</v>
      </c>
      <c r="E351" s="297">
        <f>SUM(E352:E356)</f>
        <v>25808</v>
      </c>
      <c r="F351" s="297">
        <f aca="true" t="shared" si="64" ref="F351:L351">SUM(F352:F356)</f>
        <v>25808</v>
      </c>
      <c r="G351" s="297">
        <f t="shared" si="64"/>
        <v>20826</v>
      </c>
      <c r="H351" s="297">
        <f t="shared" si="64"/>
        <v>3855</v>
      </c>
      <c r="I351" s="297">
        <f t="shared" si="64"/>
        <v>0</v>
      </c>
      <c r="J351" s="297">
        <f t="shared" si="64"/>
        <v>0</v>
      </c>
      <c r="K351" s="297">
        <f t="shared" si="64"/>
        <v>0</v>
      </c>
      <c r="L351" s="297">
        <f t="shared" si="64"/>
        <v>0</v>
      </c>
      <c r="M351" s="297">
        <f>SUM(M352:M356)</f>
        <v>0</v>
      </c>
      <c r="N351" s="297">
        <f>SUM(N352:N356)</f>
        <v>0</v>
      </c>
      <c r="O351" s="297">
        <f>SUM(O352:O356)</f>
        <v>0</v>
      </c>
      <c r="P351" s="42"/>
    </row>
    <row r="352" spans="1:16" s="125" customFormat="1" ht="12.75">
      <c r="A352" s="361"/>
      <c r="B352" s="496"/>
      <c r="C352" s="363">
        <v>4010</v>
      </c>
      <c r="D352" s="364" t="s">
        <v>250</v>
      </c>
      <c r="E352" s="365">
        <v>19295</v>
      </c>
      <c r="F352" s="365">
        <v>19295</v>
      </c>
      <c r="G352" s="365">
        <v>19295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0</v>
      </c>
      <c r="O352" s="102">
        <v>0</v>
      </c>
      <c r="P352" s="42"/>
    </row>
    <row r="353" spans="1:16" s="125" customFormat="1" ht="12.75">
      <c r="A353" s="361"/>
      <c r="B353" s="362"/>
      <c r="C353" s="366">
        <v>4040</v>
      </c>
      <c r="D353" s="367" t="s">
        <v>251</v>
      </c>
      <c r="E353" s="368">
        <v>1531</v>
      </c>
      <c r="F353" s="368">
        <v>1531</v>
      </c>
      <c r="G353" s="368">
        <v>1531</v>
      </c>
      <c r="H353" s="317">
        <v>0</v>
      </c>
      <c r="I353" s="317">
        <v>0</v>
      </c>
      <c r="J353" s="317">
        <v>0</v>
      </c>
      <c r="K353" s="317">
        <v>0</v>
      </c>
      <c r="L353" s="317">
        <v>0</v>
      </c>
      <c r="M353" s="317">
        <v>0</v>
      </c>
      <c r="N353" s="317">
        <v>0</v>
      </c>
      <c r="O353" s="317">
        <v>0</v>
      </c>
      <c r="P353" s="42"/>
    </row>
    <row r="354" spans="1:16" s="125" customFormat="1" ht="12.75">
      <c r="A354" s="361"/>
      <c r="B354" s="362"/>
      <c r="C354" s="366">
        <v>4110</v>
      </c>
      <c r="D354" s="367" t="s">
        <v>248</v>
      </c>
      <c r="E354" s="368">
        <v>3345</v>
      </c>
      <c r="F354" s="368">
        <v>3345</v>
      </c>
      <c r="G354" s="317">
        <v>0</v>
      </c>
      <c r="H354" s="368">
        <v>3345</v>
      </c>
      <c r="I354" s="317">
        <v>0</v>
      </c>
      <c r="J354" s="317">
        <v>0</v>
      </c>
      <c r="K354" s="317">
        <v>0</v>
      </c>
      <c r="L354" s="317">
        <v>0</v>
      </c>
      <c r="M354" s="317">
        <v>0</v>
      </c>
      <c r="N354" s="317">
        <v>0</v>
      </c>
      <c r="O354" s="317">
        <v>0</v>
      </c>
      <c r="P354" s="42"/>
    </row>
    <row r="355" spans="1:16" s="125" customFormat="1" ht="12.75">
      <c r="A355" s="361"/>
      <c r="B355" s="362"/>
      <c r="C355" s="366">
        <v>4120</v>
      </c>
      <c r="D355" s="367" t="s">
        <v>249</v>
      </c>
      <c r="E355" s="368">
        <v>510</v>
      </c>
      <c r="F355" s="368">
        <v>510</v>
      </c>
      <c r="G355" s="317">
        <v>0</v>
      </c>
      <c r="H355" s="368">
        <v>510</v>
      </c>
      <c r="I355" s="317">
        <v>0</v>
      </c>
      <c r="J355" s="317">
        <v>0</v>
      </c>
      <c r="K355" s="317">
        <v>0</v>
      </c>
      <c r="L355" s="317">
        <v>0</v>
      </c>
      <c r="M355" s="317">
        <v>0</v>
      </c>
      <c r="N355" s="317">
        <v>0</v>
      </c>
      <c r="O355" s="317">
        <v>0</v>
      </c>
      <c r="P355" s="42"/>
    </row>
    <row r="356" spans="1:16" s="125" customFormat="1" ht="12.75">
      <c r="A356" s="361"/>
      <c r="B356" s="486"/>
      <c r="C356" s="369">
        <v>4440</v>
      </c>
      <c r="D356" s="370" t="s">
        <v>256</v>
      </c>
      <c r="E356" s="371">
        <v>1127</v>
      </c>
      <c r="F356" s="371">
        <v>1127</v>
      </c>
      <c r="G356" s="103">
        <v>0</v>
      </c>
      <c r="H356" s="371">
        <v>0</v>
      </c>
      <c r="I356" s="103">
        <v>0</v>
      </c>
      <c r="J356" s="103">
        <v>0</v>
      </c>
      <c r="K356" s="103">
        <v>0</v>
      </c>
      <c r="L356" s="103">
        <v>0</v>
      </c>
      <c r="M356" s="103">
        <v>0</v>
      </c>
      <c r="N356" s="103">
        <v>0</v>
      </c>
      <c r="O356" s="103">
        <v>0</v>
      </c>
      <c r="P356" s="42"/>
    </row>
    <row r="357" spans="1:16" s="125" customFormat="1" ht="12.75">
      <c r="A357" s="361"/>
      <c r="B357" s="358">
        <v>85295</v>
      </c>
      <c r="C357" s="359"/>
      <c r="D357" s="360" t="s">
        <v>217</v>
      </c>
      <c r="E357" s="297">
        <f>SUM(E358)</f>
        <v>156000</v>
      </c>
      <c r="F357" s="297">
        <f aca="true" t="shared" si="65" ref="F357:O357">SUM(F358)</f>
        <v>156000</v>
      </c>
      <c r="G357" s="297">
        <f t="shared" si="65"/>
        <v>0</v>
      </c>
      <c r="H357" s="297">
        <f t="shared" si="65"/>
        <v>0</v>
      </c>
      <c r="I357" s="297">
        <f t="shared" si="65"/>
        <v>0</v>
      </c>
      <c r="J357" s="297">
        <f t="shared" si="65"/>
        <v>0</v>
      </c>
      <c r="K357" s="297">
        <f t="shared" si="65"/>
        <v>0</v>
      </c>
      <c r="L357" s="297">
        <f t="shared" si="65"/>
        <v>0</v>
      </c>
      <c r="M357" s="297">
        <f t="shared" si="65"/>
        <v>0</v>
      </c>
      <c r="N357" s="297">
        <f t="shared" si="65"/>
        <v>0</v>
      </c>
      <c r="O357" s="297">
        <f t="shared" si="65"/>
        <v>0</v>
      </c>
      <c r="P357" s="42"/>
    </row>
    <row r="358" spans="1:16" s="125" customFormat="1" ht="12.75">
      <c r="A358" s="361"/>
      <c r="B358" s="471"/>
      <c r="C358" s="543">
        <v>3110</v>
      </c>
      <c r="D358" s="382" t="s">
        <v>296</v>
      </c>
      <c r="E358" s="394">
        <v>156000</v>
      </c>
      <c r="F358" s="394">
        <v>156000</v>
      </c>
      <c r="G358" s="511">
        <v>0</v>
      </c>
      <c r="H358" s="511">
        <v>0</v>
      </c>
      <c r="I358" s="511">
        <v>0</v>
      </c>
      <c r="J358" s="511">
        <v>0</v>
      </c>
      <c r="K358" s="511">
        <v>0</v>
      </c>
      <c r="L358" s="511">
        <v>0</v>
      </c>
      <c r="M358" s="511">
        <v>0</v>
      </c>
      <c r="N358" s="511">
        <v>0</v>
      </c>
      <c r="O358" s="511">
        <v>0</v>
      </c>
      <c r="P358" s="42"/>
    </row>
    <row r="359" spans="1:16" ht="12.75">
      <c r="A359" s="335">
        <v>853</v>
      </c>
      <c r="B359" s="400"/>
      <c r="C359" s="401"/>
      <c r="D359" s="402" t="s">
        <v>230</v>
      </c>
      <c r="E359" s="403">
        <f>SUM(E360)</f>
        <v>43275</v>
      </c>
      <c r="F359" s="403">
        <f aca="true" t="shared" si="66" ref="F359:O359">SUM(F360)</f>
        <v>43275</v>
      </c>
      <c r="G359" s="403">
        <f t="shared" si="66"/>
        <v>27880</v>
      </c>
      <c r="H359" s="403">
        <f t="shared" si="66"/>
        <v>4900</v>
      </c>
      <c r="I359" s="403">
        <f t="shared" si="66"/>
        <v>0</v>
      </c>
      <c r="J359" s="403">
        <f t="shared" si="66"/>
        <v>0</v>
      </c>
      <c r="K359" s="403">
        <f t="shared" si="66"/>
        <v>0</v>
      </c>
      <c r="L359" s="403">
        <f t="shared" si="66"/>
        <v>0</v>
      </c>
      <c r="M359" s="403">
        <f t="shared" si="66"/>
        <v>0</v>
      </c>
      <c r="N359" s="403">
        <f t="shared" si="66"/>
        <v>0</v>
      </c>
      <c r="O359" s="403">
        <f t="shared" si="66"/>
        <v>0</v>
      </c>
      <c r="P359" s="173"/>
    </row>
    <row r="360" spans="1:16" ht="12.75">
      <c r="A360" s="344"/>
      <c r="B360" s="336">
        <v>85395</v>
      </c>
      <c r="C360" s="294"/>
      <c r="D360" s="295" t="s">
        <v>217</v>
      </c>
      <c r="E360" s="296">
        <f>SUM(E361:E378)</f>
        <v>43275</v>
      </c>
      <c r="F360" s="296">
        <f aca="true" t="shared" si="67" ref="F360:L360">SUM(F361:F378)</f>
        <v>43275</v>
      </c>
      <c r="G360" s="296">
        <f t="shared" si="67"/>
        <v>27880</v>
      </c>
      <c r="H360" s="296">
        <f t="shared" si="67"/>
        <v>4900</v>
      </c>
      <c r="I360" s="296">
        <f t="shared" si="67"/>
        <v>0</v>
      </c>
      <c r="J360" s="296">
        <f t="shared" si="67"/>
        <v>0</v>
      </c>
      <c r="K360" s="296">
        <f t="shared" si="67"/>
        <v>0</v>
      </c>
      <c r="L360" s="296">
        <f t="shared" si="67"/>
        <v>0</v>
      </c>
      <c r="M360" s="296">
        <f>SUM(M361:M378)</f>
        <v>0</v>
      </c>
      <c r="N360" s="296">
        <f>SUM(N361:N378)</f>
        <v>0</v>
      </c>
      <c r="O360" s="296">
        <f>SUM(O361:O378)</f>
        <v>0</v>
      </c>
      <c r="P360" s="173"/>
    </row>
    <row r="361" spans="1:16" s="125" customFormat="1" ht="12.75">
      <c r="A361" s="344"/>
      <c r="B361" s="494"/>
      <c r="C361" s="363">
        <v>4010</v>
      </c>
      <c r="D361" s="364" t="s">
        <v>250</v>
      </c>
      <c r="E361" s="365">
        <v>27000</v>
      </c>
      <c r="F361" s="365">
        <v>27000</v>
      </c>
      <c r="G361" s="365">
        <v>27000</v>
      </c>
      <c r="H361" s="102">
        <v>0</v>
      </c>
      <c r="I361" s="102">
        <v>0</v>
      </c>
      <c r="J361" s="102">
        <v>0</v>
      </c>
      <c r="K361" s="102">
        <v>0</v>
      </c>
      <c r="L361" s="102">
        <v>0</v>
      </c>
      <c r="M361" s="102">
        <v>0</v>
      </c>
      <c r="N361" s="102">
        <v>0</v>
      </c>
      <c r="O361" s="102">
        <v>0</v>
      </c>
      <c r="P361" s="42"/>
    </row>
    <row r="362" spans="1:16" s="125" customFormat="1" ht="12.75">
      <c r="A362" s="361"/>
      <c r="B362" s="362"/>
      <c r="C362" s="366">
        <v>4040</v>
      </c>
      <c r="D362" s="367" t="s">
        <v>251</v>
      </c>
      <c r="E362" s="368">
        <v>880</v>
      </c>
      <c r="F362" s="368">
        <v>880</v>
      </c>
      <c r="G362" s="368">
        <v>880</v>
      </c>
      <c r="H362" s="317">
        <v>0</v>
      </c>
      <c r="I362" s="317">
        <v>0</v>
      </c>
      <c r="J362" s="317">
        <v>0</v>
      </c>
      <c r="K362" s="317">
        <v>0</v>
      </c>
      <c r="L362" s="317">
        <v>0</v>
      </c>
      <c r="M362" s="317">
        <v>0</v>
      </c>
      <c r="N362" s="317">
        <v>0</v>
      </c>
      <c r="O362" s="317">
        <v>0</v>
      </c>
      <c r="P362" s="42"/>
    </row>
    <row r="363" spans="1:16" s="125" customFormat="1" ht="12.75">
      <c r="A363" s="361"/>
      <c r="B363" s="362"/>
      <c r="C363" s="366">
        <v>4110</v>
      </c>
      <c r="D363" s="367" t="s">
        <v>248</v>
      </c>
      <c r="E363" s="368">
        <v>4210</v>
      </c>
      <c r="F363" s="368">
        <v>4210</v>
      </c>
      <c r="G363" s="317">
        <v>0</v>
      </c>
      <c r="H363" s="368">
        <v>4210</v>
      </c>
      <c r="I363" s="317">
        <v>0</v>
      </c>
      <c r="J363" s="317">
        <v>0</v>
      </c>
      <c r="K363" s="317">
        <v>0</v>
      </c>
      <c r="L363" s="317">
        <v>0</v>
      </c>
      <c r="M363" s="317">
        <v>0</v>
      </c>
      <c r="N363" s="317">
        <v>0</v>
      </c>
      <c r="O363" s="317">
        <v>0</v>
      </c>
      <c r="P363" s="42"/>
    </row>
    <row r="364" spans="1:16" s="125" customFormat="1" ht="12.75">
      <c r="A364" s="361"/>
      <c r="B364" s="362"/>
      <c r="C364" s="366">
        <v>4120</v>
      </c>
      <c r="D364" s="367" t="s">
        <v>249</v>
      </c>
      <c r="E364" s="368">
        <v>690</v>
      </c>
      <c r="F364" s="368">
        <v>690</v>
      </c>
      <c r="G364" s="317">
        <v>0</v>
      </c>
      <c r="H364" s="368">
        <v>690</v>
      </c>
      <c r="I364" s="317">
        <v>0</v>
      </c>
      <c r="J364" s="317">
        <v>0</v>
      </c>
      <c r="K364" s="317">
        <v>0</v>
      </c>
      <c r="L364" s="317">
        <v>0</v>
      </c>
      <c r="M364" s="317">
        <v>0</v>
      </c>
      <c r="N364" s="317">
        <v>0</v>
      </c>
      <c r="O364" s="317">
        <v>0</v>
      </c>
      <c r="P364" s="42"/>
    </row>
    <row r="365" spans="1:16" s="125" customFormat="1" ht="12.75">
      <c r="A365" s="361"/>
      <c r="B365" s="362"/>
      <c r="C365" s="366">
        <v>4210</v>
      </c>
      <c r="D365" s="367" t="s">
        <v>245</v>
      </c>
      <c r="E365" s="368">
        <v>500</v>
      </c>
      <c r="F365" s="368">
        <v>500</v>
      </c>
      <c r="G365" s="317">
        <v>0</v>
      </c>
      <c r="H365" s="317">
        <v>0</v>
      </c>
      <c r="I365" s="317">
        <v>0</v>
      </c>
      <c r="J365" s="317">
        <v>0</v>
      </c>
      <c r="K365" s="317">
        <v>0</v>
      </c>
      <c r="L365" s="317">
        <v>0</v>
      </c>
      <c r="M365" s="317">
        <v>0</v>
      </c>
      <c r="N365" s="317">
        <v>0</v>
      </c>
      <c r="O365" s="317">
        <v>0</v>
      </c>
      <c r="P365" s="42"/>
    </row>
    <row r="366" spans="1:16" s="125" customFormat="1" ht="12.75">
      <c r="A366" s="361"/>
      <c r="B366" s="362"/>
      <c r="C366" s="366">
        <v>4260</v>
      </c>
      <c r="D366" s="367" t="s">
        <v>252</v>
      </c>
      <c r="E366" s="368">
        <v>3000</v>
      </c>
      <c r="F366" s="368">
        <v>3000</v>
      </c>
      <c r="G366" s="317">
        <v>0</v>
      </c>
      <c r="H366" s="317">
        <v>0</v>
      </c>
      <c r="I366" s="317">
        <v>0</v>
      </c>
      <c r="J366" s="317">
        <v>0</v>
      </c>
      <c r="K366" s="317">
        <v>0</v>
      </c>
      <c r="L366" s="317">
        <v>0</v>
      </c>
      <c r="M366" s="317">
        <v>0</v>
      </c>
      <c r="N366" s="317">
        <v>0</v>
      </c>
      <c r="O366" s="317">
        <v>0</v>
      </c>
      <c r="P366" s="42"/>
    </row>
    <row r="367" spans="1:16" s="125" customFormat="1" ht="12.75">
      <c r="A367" s="361"/>
      <c r="B367" s="362"/>
      <c r="C367" s="366">
        <v>4270</v>
      </c>
      <c r="D367" s="367" t="s">
        <v>235</v>
      </c>
      <c r="E367" s="368">
        <v>2000</v>
      </c>
      <c r="F367" s="368">
        <v>2000</v>
      </c>
      <c r="G367" s="317">
        <v>0</v>
      </c>
      <c r="H367" s="317">
        <v>0</v>
      </c>
      <c r="I367" s="317">
        <v>0</v>
      </c>
      <c r="J367" s="317">
        <v>0</v>
      </c>
      <c r="K367" s="317">
        <v>0</v>
      </c>
      <c r="L367" s="317">
        <v>0</v>
      </c>
      <c r="M367" s="317">
        <v>0</v>
      </c>
      <c r="N367" s="317">
        <v>0</v>
      </c>
      <c r="O367" s="317">
        <v>0</v>
      </c>
      <c r="P367" s="42"/>
    </row>
    <row r="368" spans="1:16" s="125" customFormat="1" ht="12.75">
      <c r="A368" s="361"/>
      <c r="B368" s="362"/>
      <c r="C368" s="366">
        <v>4280</v>
      </c>
      <c r="D368" s="367" t="s">
        <v>266</v>
      </c>
      <c r="E368" s="368">
        <v>100</v>
      </c>
      <c r="F368" s="368">
        <v>100</v>
      </c>
      <c r="G368" s="317">
        <v>0</v>
      </c>
      <c r="H368" s="317">
        <v>0</v>
      </c>
      <c r="I368" s="317">
        <v>0</v>
      </c>
      <c r="J368" s="317">
        <v>0</v>
      </c>
      <c r="K368" s="317">
        <v>0</v>
      </c>
      <c r="L368" s="317">
        <v>0</v>
      </c>
      <c r="M368" s="317">
        <v>0</v>
      </c>
      <c r="N368" s="317">
        <v>0</v>
      </c>
      <c r="O368" s="317">
        <v>0</v>
      </c>
      <c r="P368" s="42"/>
    </row>
    <row r="369" spans="1:16" s="125" customFormat="1" ht="12.75">
      <c r="A369" s="361"/>
      <c r="B369" s="362"/>
      <c r="C369" s="366">
        <v>4300</v>
      </c>
      <c r="D369" s="367" t="s">
        <v>241</v>
      </c>
      <c r="E369" s="368">
        <v>1000</v>
      </c>
      <c r="F369" s="368">
        <v>1000</v>
      </c>
      <c r="G369" s="317">
        <v>0</v>
      </c>
      <c r="H369" s="317">
        <v>0</v>
      </c>
      <c r="I369" s="317">
        <v>0</v>
      </c>
      <c r="J369" s="317">
        <v>0</v>
      </c>
      <c r="K369" s="317">
        <v>0</v>
      </c>
      <c r="L369" s="317">
        <v>0</v>
      </c>
      <c r="M369" s="317">
        <v>0</v>
      </c>
      <c r="N369" s="317">
        <v>0</v>
      </c>
      <c r="O369" s="317">
        <v>0</v>
      </c>
      <c r="P369" s="42"/>
    </row>
    <row r="370" spans="1:16" s="125" customFormat="1" ht="12.75">
      <c r="A370" s="361"/>
      <c r="B370" s="362"/>
      <c r="C370" s="366">
        <v>4350</v>
      </c>
      <c r="D370" s="367" t="s">
        <v>253</v>
      </c>
      <c r="E370" s="368">
        <v>350</v>
      </c>
      <c r="F370" s="368">
        <v>350</v>
      </c>
      <c r="G370" s="317">
        <v>0</v>
      </c>
      <c r="H370" s="317">
        <v>0</v>
      </c>
      <c r="I370" s="317">
        <v>0</v>
      </c>
      <c r="J370" s="317">
        <v>0</v>
      </c>
      <c r="K370" s="317">
        <v>0</v>
      </c>
      <c r="L370" s="317">
        <v>0</v>
      </c>
      <c r="M370" s="317">
        <v>0</v>
      </c>
      <c r="N370" s="317">
        <v>0</v>
      </c>
      <c r="O370" s="317">
        <v>0</v>
      </c>
      <c r="P370" s="42"/>
    </row>
    <row r="371" spans="1:16" s="125" customFormat="1" ht="12.75">
      <c r="A371" s="361"/>
      <c r="B371" s="362"/>
      <c r="C371" s="374">
        <v>4370</v>
      </c>
      <c r="D371" s="375" t="s">
        <v>254</v>
      </c>
      <c r="E371" s="376">
        <v>500</v>
      </c>
      <c r="F371" s="376">
        <v>500</v>
      </c>
      <c r="G371" s="357">
        <v>0</v>
      </c>
      <c r="H371" s="357">
        <v>0</v>
      </c>
      <c r="I371" s="357">
        <v>0</v>
      </c>
      <c r="J371" s="357">
        <v>0</v>
      </c>
      <c r="K371" s="357">
        <v>0</v>
      </c>
      <c r="L371" s="357">
        <v>0</v>
      </c>
      <c r="M371" s="357">
        <v>0</v>
      </c>
      <c r="N371" s="357">
        <v>0</v>
      </c>
      <c r="O371" s="357">
        <v>0</v>
      </c>
      <c r="P371" s="42"/>
    </row>
    <row r="372" spans="1:16" s="125" customFormat="1" ht="12.75">
      <c r="A372" s="361"/>
      <c r="B372" s="362"/>
      <c r="C372" s="377"/>
      <c r="D372" s="378" t="s">
        <v>255</v>
      </c>
      <c r="E372" s="379"/>
      <c r="F372" s="379"/>
      <c r="G372" s="380"/>
      <c r="H372" s="380"/>
      <c r="I372" s="380"/>
      <c r="J372" s="380"/>
      <c r="K372" s="380"/>
      <c r="L372" s="380"/>
      <c r="M372" s="380"/>
      <c r="N372" s="380"/>
      <c r="O372" s="380"/>
      <c r="P372" s="42"/>
    </row>
    <row r="373" spans="1:16" s="125" customFormat="1" ht="12.75">
      <c r="A373" s="361"/>
      <c r="B373" s="362"/>
      <c r="C373" s="366">
        <v>4410</v>
      </c>
      <c r="D373" s="367" t="s">
        <v>265</v>
      </c>
      <c r="E373" s="368">
        <v>200</v>
      </c>
      <c r="F373" s="368">
        <v>200</v>
      </c>
      <c r="G373" s="317">
        <v>0</v>
      </c>
      <c r="H373" s="317">
        <v>0</v>
      </c>
      <c r="I373" s="317">
        <v>0</v>
      </c>
      <c r="J373" s="317">
        <v>0</v>
      </c>
      <c r="K373" s="317">
        <v>0</v>
      </c>
      <c r="L373" s="317">
        <v>0</v>
      </c>
      <c r="M373" s="317">
        <v>0</v>
      </c>
      <c r="N373" s="317">
        <v>0</v>
      </c>
      <c r="O373" s="317">
        <v>0</v>
      </c>
      <c r="P373" s="42"/>
    </row>
    <row r="374" spans="1:16" s="125" customFormat="1" ht="12.75">
      <c r="A374" s="361"/>
      <c r="B374" s="362"/>
      <c r="C374" s="366">
        <v>4440</v>
      </c>
      <c r="D374" s="367" t="s">
        <v>256</v>
      </c>
      <c r="E374" s="368">
        <v>845</v>
      </c>
      <c r="F374" s="368">
        <v>845</v>
      </c>
      <c r="G374" s="317">
        <v>0</v>
      </c>
      <c r="H374" s="368">
        <v>0</v>
      </c>
      <c r="I374" s="317">
        <v>0</v>
      </c>
      <c r="J374" s="317">
        <v>0</v>
      </c>
      <c r="K374" s="317">
        <v>0</v>
      </c>
      <c r="L374" s="317">
        <v>0</v>
      </c>
      <c r="M374" s="317">
        <v>0</v>
      </c>
      <c r="N374" s="317">
        <v>0</v>
      </c>
      <c r="O374" s="317">
        <v>0</v>
      </c>
      <c r="P374" s="42"/>
    </row>
    <row r="375" spans="1:16" s="125" customFormat="1" ht="12.75">
      <c r="A375" s="361"/>
      <c r="B375" s="362"/>
      <c r="C375" s="374">
        <v>4740</v>
      </c>
      <c r="D375" s="375" t="s">
        <v>259</v>
      </c>
      <c r="E375" s="376">
        <v>300</v>
      </c>
      <c r="F375" s="376">
        <v>300</v>
      </c>
      <c r="G375" s="357">
        <v>0</v>
      </c>
      <c r="H375" s="357">
        <v>0</v>
      </c>
      <c r="I375" s="357">
        <v>0</v>
      </c>
      <c r="J375" s="357">
        <v>0</v>
      </c>
      <c r="K375" s="357">
        <v>0</v>
      </c>
      <c r="L375" s="357">
        <v>0</v>
      </c>
      <c r="M375" s="357">
        <v>0</v>
      </c>
      <c r="N375" s="357">
        <v>0</v>
      </c>
      <c r="O375" s="357">
        <v>0</v>
      </c>
      <c r="P375" s="42"/>
    </row>
    <row r="376" spans="1:16" s="125" customFormat="1" ht="12.75">
      <c r="A376" s="361"/>
      <c r="B376" s="362"/>
      <c r="C376" s="377"/>
      <c r="D376" s="378" t="s">
        <v>260</v>
      </c>
      <c r="E376" s="379"/>
      <c r="F376" s="379"/>
      <c r="G376" s="380"/>
      <c r="H376" s="380"/>
      <c r="I376" s="380"/>
      <c r="J376" s="380"/>
      <c r="K376" s="380"/>
      <c r="L376" s="380"/>
      <c r="M376" s="380"/>
      <c r="N376" s="380"/>
      <c r="O376" s="380"/>
      <c r="P376" s="42"/>
    </row>
    <row r="377" spans="1:16" s="125" customFormat="1" ht="12.75">
      <c r="A377" s="361"/>
      <c r="B377" s="362"/>
      <c r="C377" s="374">
        <v>4750</v>
      </c>
      <c r="D377" s="375" t="s">
        <v>261</v>
      </c>
      <c r="E377" s="376">
        <v>1700</v>
      </c>
      <c r="F377" s="376">
        <v>1700</v>
      </c>
      <c r="G377" s="357">
        <v>0</v>
      </c>
      <c r="H377" s="357">
        <v>0</v>
      </c>
      <c r="I377" s="357">
        <v>0</v>
      </c>
      <c r="J377" s="357">
        <v>0</v>
      </c>
      <c r="K377" s="357">
        <v>0</v>
      </c>
      <c r="L377" s="357">
        <v>0</v>
      </c>
      <c r="M377" s="357">
        <v>0</v>
      </c>
      <c r="N377" s="357">
        <v>0</v>
      </c>
      <c r="O377" s="357">
        <v>0</v>
      </c>
      <c r="P377" s="42"/>
    </row>
    <row r="378" spans="1:16" s="125" customFormat="1" ht="12.75">
      <c r="A378" s="433"/>
      <c r="B378" s="486"/>
      <c r="C378" s="544"/>
      <c r="D378" s="432" t="s">
        <v>262</v>
      </c>
      <c r="E378" s="498"/>
      <c r="F378" s="498"/>
      <c r="G378" s="104"/>
      <c r="H378" s="104"/>
      <c r="I378" s="104"/>
      <c r="J378" s="104"/>
      <c r="K378" s="104"/>
      <c r="L378" s="104"/>
      <c r="M378" s="104"/>
      <c r="N378" s="104"/>
      <c r="O378" s="104"/>
      <c r="P378" s="42"/>
    </row>
    <row r="379" spans="1:16" ht="12.75">
      <c r="A379" s="545">
        <v>900</v>
      </c>
      <c r="B379" s="546"/>
      <c r="C379" s="547"/>
      <c r="D379" s="548" t="s">
        <v>302</v>
      </c>
      <c r="E379" s="549">
        <f aca="true" t="shared" si="68" ref="E379:O379">SUM(E380,E387,E393,E403,E408,E411)</f>
        <v>2813925</v>
      </c>
      <c r="F379" s="549">
        <f t="shared" si="68"/>
        <v>246559</v>
      </c>
      <c r="G379" s="549">
        <f t="shared" si="68"/>
        <v>25514</v>
      </c>
      <c r="H379" s="549">
        <f t="shared" si="68"/>
        <v>4500</v>
      </c>
      <c r="I379" s="549">
        <f t="shared" si="68"/>
        <v>20000</v>
      </c>
      <c r="J379" s="549">
        <f t="shared" si="68"/>
        <v>0</v>
      </c>
      <c r="K379" s="549">
        <f t="shared" si="68"/>
        <v>0</v>
      </c>
      <c r="L379" s="549">
        <f t="shared" si="68"/>
        <v>2567366</v>
      </c>
      <c r="M379" s="549">
        <f t="shared" si="68"/>
        <v>1500000</v>
      </c>
      <c r="N379" s="549">
        <f t="shared" si="68"/>
        <v>500000</v>
      </c>
      <c r="O379" s="549">
        <f t="shared" si="68"/>
        <v>567366</v>
      </c>
      <c r="P379" s="173"/>
    </row>
    <row r="380" spans="1:16" ht="12.75">
      <c r="A380" s="344"/>
      <c r="B380" s="336">
        <v>90001</v>
      </c>
      <c r="C380" s="294"/>
      <c r="D380" s="295" t="s">
        <v>303</v>
      </c>
      <c r="E380" s="296">
        <f aca="true" t="shared" si="69" ref="E380:O380">SUM(E381,E383,E385)</f>
        <v>2050000</v>
      </c>
      <c r="F380" s="296">
        <f t="shared" si="69"/>
        <v>0</v>
      </c>
      <c r="G380" s="296">
        <f t="shared" si="69"/>
        <v>0</v>
      </c>
      <c r="H380" s="296">
        <f t="shared" si="69"/>
        <v>0</v>
      </c>
      <c r="I380" s="296">
        <f t="shared" si="69"/>
        <v>0</v>
      </c>
      <c r="J380" s="296">
        <f t="shared" si="69"/>
        <v>0</v>
      </c>
      <c r="K380" s="296">
        <f t="shared" si="69"/>
        <v>0</v>
      </c>
      <c r="L380" s="296">
        <f t="shared" si="69"/>
        <v>2050000</v>
      </c>
      <c r="M380" s="296">
        <f t="shared" si="69"/>
        <v>1500000</v>
      </c>
      <c r="N380" s="296">
        <f t="shared" si="69"/>
        <v>500000</v>
      </c>
      <c r="O380" s="296">
        <f t="shared" si="69"/>
        <v>50000</v>
      </c>
      <c r="P380" s="173"/>
    </row>
    <row r="381" spans="1:16" s="129" customFormat="1" ht="12.75">
      <c r="A381" s="344"/>
      <c r="B381" s="481"/>
      <c r="C381" s="306">
        <v>6050</v>
      </c>
      <c r="D381" s="307" t="s">
        <v>237</v>
      </c>
      <c r="E381" s="308">
        <f aca="true" t="shared" si="70" ref="E381:O381">SUM(E382:E382)</f>
        <v>50000</v>
      </c>
      <c r="F381" s="308">
        <f t="shared" si="70"/>
        <v>0</v>
      </c>
      <c r="G381" s="308">
        <f t="shared" si="70"/>
        <v>0</v>
      </c>
      <c r="H381" s="308">
        <f t="shared" si="70"/>
        <v>0</v>
      </c>
      <c r="I381" s="308">
        <f t="shared" si="70"/>
        <v>0</v>
      </c>
      <c r="J381" s="308">
        <f t="shared" si="70"/>
        <v>0</v>
      </c>
      <c r="K381" s="308">
        <f t="shared" si="70"/>
        <v>0</v>
      </c>
      <c r="L381" s="308">
        <f t="shared" si="70"/>
        <v>50000</v>
      </c>
      <c r="M381" s="308">
        <f t="shared" si="70"/>
        <v>0</v>
      </c>
      <c r="N381" s="308">
        <f t="shared" si="70"/>
        <v>0</v>
      </c>
      <c r="O381" s="308">
        <f t="shared" si="70"/>
        <v>50000</v>
      </c>
      <c r="P381" s="173"/>
    </row>
    <row r="382" spans="1:16" s="134" customFormat="1" ht="12.75" hidden="1">
      <c r="A382" s="344"/>
      <c r="B382" s="345"/>
      <c r="C382" s="313"/>
      <c r="D382" s="314" t="s">
        <v>373</v>
      </c>
      <c r="E382" s="316">
        <v>50000</v>
      </c>
      <c r="F382" s="317"/>
      <c r="G382" s="317"/>
      <c r="H382" s="317"/>
      <c r="I382" s="317"/>
      <c r="J382" s="317"/>
      <c r="K382" s="317"/>
      <c r="L382" s="316">
        <v>50000</v>
      </c>
      <c r="M382" s="316">
        <v>0</v>
      </c>
      <c r="N382" s="316">
        <v>0</v>
      </c>
      <c r="O382" s="316">
        <v>50000</v>
      </c>
      <c r="P382" s="44"/>
    </row>
    <row r="383" spans="1:16" s="134" customFormat="1" ht="12.75">
      <c r="A383" s="292"/>
      <c r="B383" s="309"/>
      <c r="C383" s="313">
        <v>6058</v>
      </c>
      <c r="D383" s="314" t="s">
        <v>237</v>
      </c>
      <c r="E383" s="315">
        <f aca="true" t="shared" si="71" ref="E383:O383">SUM(E384:E384)</f>
        <v>1500000</v>
      </c>
      <c r="F383" s="315">
        <f t="shared" si="71"/>
        <v>0</v>
      </c>
      <c r="G383" s="315">
        <f t="shared" si="71"/>
        <v>0</v>
      </c>
      <c r="H383" s="315">
        <f t="shared" si="71"/>
        <v>0</v>
      </c>
      <c r="I383" s="315">
        <f t="shared" si="71"/>
        <v>0</v>
      </c>
      <c r="J383" s="315">
        <f t="shared" si="71"/>
        <v>0</v>
      </c>
      <c r="K383" s="315">
        <f t="shared" si="71"/>
        <v>0</v>
      </c>
      <c r="L383" s="315">
        <f t="shared" si="71"/>
        <v>1500000</v>
      </c>
      <c r="M383" s="315">
        <f t="shared" si="71"/>
        <v>1500000</v>
      </c>
      <c r="N383" s="315">
        <f t="shared" si="71"/>
        <v>0</v>
      </c>
      <c r="O383" s="315">
        <f t="shared" si="71"/>
        <v>0</v>
      </c>
      <c r="P383" s="44"/>
    </row>
    <row r="384" spans="1:16" s="134" customFormat="1" ht="12.75" hidden="1">
      <c r="A384" s="292"/>
      <c r="B384" s="309"/>
      <c r="C384" s="313"/>
      <c r="D384" s="314" t="s">
        <v>369</v>
      </c>
      <c r="E384" s="316">
        <v>1500000</v>
      </c>
      <c r="F384" s="317"/>
      <c r="G384" s="317"/>
      <c r="H384" s="317"/>
      <c r="I384" s="317"/>
      <c r="J384" s="317"/>
      <c r="K384" s="317"/>
      <c r="L384" s="316">
        <v>1500000</v>
      </c>
      <c r="M384" s="316">
        <v>1500000</v>
      </c>
      <c r="N384" s="316">
        <v>0</v>
      </c>
      <c r="O384" s="316">
        <v>0</v>
      </c>
      <c r="P384" s="44"/>
    </row>
    <row r="385" spans="1:16" s="134" customFormat="1" ht="12.75">
      <c r="A385" s="292"/>
      <c r="B385" s="309"/>
      <c r="C385" s="318">
        <v>6059</v>
      </c>
      <c r="D385" s="319" t="s">
        <v>237</v>
      </c>
      <c r="E385" s="320">
        <f>SUM(E386)</f>
        <v>500000</v>
      </c>
      <c r="F385" s="320">
        <f aca="true" t="shared" si="72" ref="F385:O385">SUM(F386)</f>
        <v>0</v>
      </c>
      <c r="G385" s="320">
        <f t="shared" si="72"/>
        <v>0</v>
      </c>
      <c r="H385" s="320">
        <f t="shared" si="72"/>
        <v>0</v>
      </c>
      <c r="I385" s="320">
        <f t="shared" si="72"/>
        <v>0</v>
      </c>
      <c r="J385" s="320">
        <f t="shared" si="72"/>
        <v>0</v>
      </c>
      <c r="K385" s="320">
        <f t="shared" si="72"/>
        <v>0</v>
      </c>
      <c r="L385" s="320">
        <f t="shared" si="72"/>
        <v>500000</v>
      </c>
      <c r="M385" s="320">
        <f t="shared" si="72"/>
        <v>0</v>
      </c>
      <c r="N385" s="320">
        <f t="shared" si="72"/>
        <v>500000</v>
      </c>
      <c r="O385" s="320">
        <f t="shared" si="72"/>
        <v>0</v>
      </c>
      <c r="P385" s="44"/>
    </row>
    <row r="386" spans="1:16" s="134" customFormat="1" ht="12.75" hidden="1">
      <c r="A386" s="292"/>
      <c r="B386" s="309"/>
      <c r="C386" s="313"/>
      <c r="D386" s="314" t="s">
        <v>369</v>
      </c>
      <c r="E386" s="316">
        <v>500000</v>
      </c>
      <c r="F386" s="321"/>
      <c r="G386" s="321"/>
      <c r="H386" s="321"/>
      <c r="I386" s="321"/>
      <c r="J386" s="321"/>
      <c r="K386" s="321"/>
      <c r="L386" s="316">
        <v>500000</v>
      </c>
      <c r="M386" s="316">
        <v>0</v>
      </c>
      <c r="N386" s="316">
        <v>500000</v>
      </c>
      <c r="O386" s="316">
        <v>0</v>
      </c>
      <c r="P386" s="44"/>
    </row>
    <row r="387" spans="1:16" ht="12.75">
      <c r="A387" s="292"/>
      <c r="B387" s="336">
        <v>90002</v>
      </c>
      <c r="C387" s="294"/>
      <c r="D387" s="295" t="s">
        <v>304</v>
      </c>
      <c r="E387" s="296">
        <f>SUM(E388:E390)</f>
        <v>522366</v>
      </c>
      <c r="F387" s="296">
        <f aca="true" t="shared" si="73" ref="F387:L387">SUM(F388:F390)</f>
        <v>25000</v>
      </c>
      <c r="G387" s="296">
        <f t="shared" si="73"/>
        <v>0</v>
      </c>
      <c r="H387" s="296">
        <f t="shared" si="73"/>
        <v>0</v>
      </c>
      <c r="I387" s="296">
        <f t="shared" si="73"/>
        <v>20000</v>
      </c>
      <c r="J387" s="296">
        <f t="shared" si="73"/>
        <v>0</v>
      </c>
      <c r="K387" s="296">
        <f t="shared" si="73"/>
        <v>0</v>
      </c>
      <c r="L387" s="296">
        <f t="shared" si="73"/>
        <v>497366</v>
      </c>
      <c r="M387" s="296">
        <f>SUM(M388:M390)</f>
        <v>0</v>
      </c>
      <c r="N387" s="296">
        <f>SUM(N388:N390)</f>
        <v>0</v>
      </c>
      <c r="O387" s="296">
        <f>SUM(O388:O390)</f>
        <v>497366</v>
      </c>
      <c r="P387" s="173"/>
    </row>
    <row r="388" spans="1:16" s="125" customFormat="1" ht="12.75">
      <c r="A388" s="344"/>
      <c r="B388" s="494"/>
      <c r="C388" s="363">
        <v>2650</v>
      </c>
      <c r="D388" s="364" t="s">
        <v>305</v>
      </c>
      <c r="E388" s="365">
        <v>20000</v>
      </c>
      <c r="F388" s="365">
        <v>20000</v>
      </c>
      <c r="G388" s="102">
        <v>0</v>
      </c>
      <c r="H388" s="102">
        <v>0</v>
      </c>
      <c r="I388" s="365">
        <v>20000</v>
      </c>
      <c r="J388" s="102">
        <v>0</v>
      </c>
      <c r="K388" s="102">
        <v>0</v>
      </c>
      <c r="L388" s="102">
        <v>0</v>
      </c>
      <c r="M388" s="102">
        <v>0</v>
      </c>
      <c r="N388" s="102">
        <v>0</v>
      </c>
      <c r="O388" s="102">
        <v>0</v>
      </c>
      <c r="P388" s="42"/>
    </row>
    <row r="389" spans="1:16" s="125" customFormat="1" ht="12.75">
      <c r="A389" s="361"/>
      <c r="B389" s="496"/>
      <c r="C389" s="541">
        <v>4300</v>
      </c>
      <c r="D389" s="378" t="s">
        <v>241</v>
      </c>
      <c r="E389" s="368">
        <v>5000</v>
      </c>
      <c r="F389" s="368">
        <v>5000</v>
      </c>
      <c r="G389" s="321">
        <v>0</v>
      </c>
      <c r="H389" s="321">
        <v>0</v>
      </c>
      <c r="I389" s="321">
        <v>0</v>
      </c>
      <c r="J389" s="321">
        <v>0</v>
      </c>
      <c r="K389" s="321">
        <v>0</v>
      </c>
      <c r="L389" s="321">
        <v>0</v>
      </c>
      <c r="M389" s="321">
        <v>0</v>
      </c>
      <c r="N389" s="321">
        <v>0</v>
      </c>
      <c r="O389" s="321">
        <v>0</v>
      </c>
      <c r="P389" s="550" t="s">
        <v>380</v>
      </c>
    </row>
    <row r="390" spans="1:16" s="129" customFormat="1" ht="12.75">
      <c r="A390" s="361"/>
      <c r="B390" s="362"/>
      <c r="C390" s="366">
        <v>6050</v>
      </c>
      <c r="D390" s="367" t="s">
        <v>237</v>
      </c>
      <c r="E390" s="368">
        <f>SUM(E391:E392)</f>
        <v>497366</v>
      </c>
      <c r="F390" s="368">
        <f aca="true" t="shared" si="74" ref="F390:L390">SUM(F391:F392)</f>
        <v>0</v>
      </c>
      <c r="G390" s="368">
        <f t="shared" si="74"/>
        <v>0</v>
      </c>
      <c r="H390" s="368">
        <f t="shared" si="74"/>
        <v>0</v>
      </c>
      <c r="I390" s="368">
        <f t="shared" si="74"/>
        <v>0</v>
      </c>
      <c r="J390" s="368">
        <f t="shared" si="74"/>
        <v>0</v>
      </c>
      <c r="K390" s="368">
        <f t="shared" si="74"/>
        <v>0</v>
      </c>
      <c r="L390" s="368">
        <f t="shared" si="74"/>
        <v>497366</v>
      </c>
      <c r="M390" s="368">
        <f>SUM(M391:M392)</f>
        <v>0</v>
      </c>
      <c r="N390" s="368">
        <f>SUM(N391:N392)</f>
        <v>0</v>
      </c>
      <c r="O390" s="368">
        <f>SUM(O391:O392)</f>
        <v>497366</v>
      </c>
      <c r="P390" s="42"/>
    </row>
    <row r="391" spans="1:16" s="129" customFormat="1" ht="12.75" hidden="1">
      <c r="A391" s="361"/>
      <c r="B391" s="486"/>
      <c r="C391" s="374"/>
      <c r="D391" s="375" t="s">
        <v>370</v>
      </c>
      <c r="E391" s="376">
        <v>8420</v>
      </c>
      <c r="F391" s="357">
        <v>0</v>
      </c>
      <c r="G391" s="357">
        <v>0</v>
      </c>
      <c r="H391" s="357">
        <v>0</v>
      </c>
      <c r="I391" s="357">
        <v>0</v>
      </c>
      <c r="J391" s="357">
        <v>0</v>
      </c>
      <c r="K391" s="357">
        <v>0</v>
      </c>
      <c r="L391" s="376">
        <v>8420</v>
      </c>
      <c r="M391" s="376">
        <v>0</v>
      </c>
      <c r="N391" s="376">
        <v>0</v>
      </c>
      <c r="O391" s="376">
        <v>8420</v>
      </c>
      <c r="P391" s="42"/>
    </row>
    <row r="392" spans="1:16" s="129" customFormat="1" ht="12.75" hidden="1">
      <c r="A392" s="361"/>
      <c r="B392" s="486"/>
      <c r="C392" s="369"/>
      <c r="D392" s="370" t="s">
        <v>371</v>
      </c>
      <c r="E392" s="371">
        <v>488946</v>
      </c>
      <c r="F392" s="103">
        <v>0</v>
      </c>
      <c r="G392" s="103">
        <v>0</v>
      </c>
      <c r="H392" s="103">
        <v>0</v>
      </c>
      <c r="I392" s="103">
        <v>0</v>
      </c>
      <c r="J392" s="103">
        <v>0</v>
      </c>
      <c r="K392" s="103">
        <v>0</v>
      </c>
      <c r="L392" s="371">
        <v>488946</v>
      </c>
      <c r="M392" s="371">
        <v>0</v>
      </c>
      <c r="N392" s="371">
        <v>0</v>
      </c>
      <c r="O392" s="371">
        <v>488946</v>
      </c>
      <c r="P392" s="42"/>
    </row>
    <row r="393" spans="1:16" ht="12.75">
      <c r="A393" s="361"/>
      <c r="B393" s="336">
        <v>90003</v>
      </c>
      <c r="C393" s="294"/>
      <c r="D393" s="295" t="s">
        <v>306</v>
      </c>
      <c r="E393" s="296">
        <f>SUM(E394:E402)</f>
        <v>33359</v>
      </c>
      <c r="F393" s="296">
        <f aca="true" t="shared" si="75" ref="F393:L393">SUM(F394:F402)</f>
        <v>33359</v>
      </c>
      <c r="G393" s="296">
        <f t="shared" si="75"/>
        <v>23314</v>
      </c>
      <c r="H393" s="296">
        <f t="shared" si="75"/>
        <v>4100</v>
      </c>
      <c r="I393" s="296">
        <f t="shared" si="75"/>
        <v>0</v>
      </c>
      <c r="J393" s="296">
        <f t="shared" si="75"/>
        <v>0</v>
      </c>
      <c r="K393" s="296">
        <f t="shared" si="75"/>
        <v>0</v>
      </c>
      <c r="L393" s="296">
        <f t="shared" si="75"/>
        <v>0</v>
      </c>
      <c r="M393" s="296">
        <f>SUM(M394:M402)</f>
        <v>0</v>
      </c>
      <c r="N393" s="296">
        <f>SUM(N394:N402)</f>
        <v>0</v>
      </c>
      <c r="O393" s="296">
        <f>SUM(O394:O402)</f>
        <v>0</v>
      </c>
      <c r="P393" s="173"/>
    </row>
    <row r="394" spans="1:16" s="125" customFormat="1" ht="12.75">
      <c r="A394" s="344"/>
      <c r="B394" s="489"/>
      <c r="C394" s="429">
        <v>3020</v>
      </c>
      <c r="D394" s="430" t="s">
        <v>324</v>
      </c>
      <c r="E394" s="431">
        <v>500</v>
      </c>
      <c r="F394" s="431">
        <v>500</v>
      </c>
      <c r="G394" s="490">
        <v>0</v>
      </c>
      <c r="H394" s="490">
        <v>0</v>
      </c>
      <c r="I394" s="490">
        <v>0</v>
      </c>
      <c r="J394" s="490">
        <v>0</v>
      </c>
      <c r="K394" s="490">
        <v>0</v>
      </c>
      <c r="L394" s="490">
        <v>0</v>
      </c>
      <c r="M394" s="490">
        <v>0</v>
      </c>
      <c r="N394" s="490">
        <v>0</v>
      </c>
      <c r="O394" s="490">
        <v>0</v>
      </c>
      <c r="P394" s="42"/>
    </row>
    <row r="395" spans="1:16" s="125" customFormat="1" ht="12.75">
      <c r="A395" s="361"/>
      <c r="B395" s="362"/>
      <c r="C395" s="366">
        <v>4010</v>
      </c>
      <c r="D395" s="367" t="s">
        <v>250</v>
      </c>
      <c r="E395" s="368">
        <v>21600</v>
      </c>
      <c r="F395" s="368">
        <v>21600</v>
      </c>
      <c r="G395" s="368">
        <v>21600</v>
      </c>
      <c r="H395" s="317">
        <v>0</v>
      </c>
      <c r="I395" s="317">
        <v>0</v>
      </c>
      <c r="J395" s="317">
        <v>0</v>
      </c>
      <c r="K395" s="317">
        <v>0</v>
      </c>
      <c r="L395" s="317">
        <v>0</v>
      </c>
      <c r="M395" s="317">
        <v>0</v>
      </c>
      <c r="N395" s="317">
        <v>0</v>
      </c>
      <c r="O395" s="317">
        <v>0</v>
      </c>
      <c r="P395" s="42"/>
    </row>
    <row r="396" spans="1:16" s="125" customFormat="1" ht="12.75">
      <c r="A396" s="361"/>
      <c r="B396" s="362"/>
      <c r="C396" s="366">
        <v>4040</v>
      </c>
      <c r="D396" s="367" t="s">
        <v>251</v>
      </c>
      <c r="E396" s="368">
        <v>1714</v>
      </c>
      <c r="F396" s="368">
        <v>1714</v>
      </c>
      <c r="G396" s="368">
        <v>1714</v>
      </c>
      <c r="H396" s="317">
        <v>0</v>
      </c>
      <c r="I396" s="317">
        <v>0</v>
      </c>
      <c r="J396" s="317">
        <v>0</v>
      </c>
      <c r="K396" s="317">
        <v>0</v>
      </c>
      <c r="L396" s="317">
        <v>0</v>
      </c>
      <c r="M396" s="317">
        <v>0</v>
      </c>
      <c r="N396" s="317">
        <v>0</v>
      </c>
      <c r="O396" s="317">
        <v>0</v>
      </c>
      <c r="P396" s="42"/>
    </row>
    <row r="397" spans="1:16" s="125" customFormat="1" ht="12.75">
      <c r="A397" s="361"/>
      <c r="B397" s="362"/>
      <c r="C397" s="366">
        <v>4110</v>
      </c>
      <c r="D397" s="367" t="s">
        <v>248</v>
      </c>
      <c r="E397" s="368">
        <v>3520</v>
      </c>
      <c r="F397" s="368">
        <v>3520</v>
      </c>
      <c r="G397" s="317">
        <v>0</v>
      </c>
      <c r="H397" s="368">
        <v>3520</v>
      </c>
      <c r="I397" s="317">
        <v>0</v>
      </c>
      <c r="J397" s="317">
        <v>0</v>
      </c>
      <c r="K397" s="317">
        <v>0</v>
      </c>
      <c r="L397" s="317">
        <v>0</v>
      </c>
      <c r="M397" s="317">
        <v>0</v>
      </c>
      <c r="N397" s="317">
        <v>0</v>
      </c>
      <c r="O397" s="317">
        <v>0</v>
      </c>
      <c r="P397" s="42"/>
    </row>
    <row r="398" spans="1:16" s="125" customFormat="1" ht="12.75">
      <c r="A398" s="361"/>
      <c r="B398" s="362"/>
      <c r="C398" s="366">
        <v>4120</v>
      </c>
      <c r="D398" s="367" t="s">
        <v>249</v>
      </c>
      <c r="E398" s="368">
        <v>580</v>
      </c>
      <c r="F398" s="368">
        <v>580</v>
      </c>
      <c r="G398" s="317">
        <v>0</v>
      </c>
      <c r="H398" s="368">
        <v>580</v>
      </c>
      <c r="I398" s="317">
        <v>0</v>
      </c>
      <c r="J398" s="317">
        <v>0</v>
      </c>
      <c r="K398" s="317">
        <v>0</v>
      </c>
      <c r="L398" s="317">
        <v>0</v>
      </c>
      <c r="M398" s="317">
        <v>0</v>
      </c>
      <c r="N398" s="317">
        <v>0</v>
      </c>
      <c r="O398" s="317">
        <v>0</v>
      </c>
      <c r="P398" s="42"/>
    </row>
    <row r="399" spans="1:16" s="125" customFormat="1" ht="12.75">
      <c r="A399" s="361"/>
      <c r="B399" s="362"/>
      <c r="C399" s="366">
        <v>4210</v>
      </c>
      <c r="D399" s="367" t="s">
        <v>245</v>
      </c>
      <c r="E399" s="368">
        <v>1500</v>
      </c>
      <c r="F399" s="368">
        <v>1500</v>
      </c>
      <c r="G399" s="317">
        <v>0</v>
      </c>
      <c r="H399" s="317">
        <v>0</v>
      </c>
      <c r="I399" s="317">
        <v>0</v>
      </c>
      <c r="J399" s="317">
        <v>0</v>
      </c>
      <c r="K399" s="317">
        <v>0</v>
      </c>
      <c r="L399" s="317">
        <v>0</v>
      </c>
      <c r="M399" s="317">
        <v>0</v>
      </c>
      <c r="N399" s="317">
        <v>0</v>
      </c>
      <c r="O399" s="317">
        <v>0</v>
      </c>
      <c r="P399" s="42"/>
    </row>
    <row r="400" spans="1:16" s="125" customFormat="1" ht="12.75">
      <c r="A400" s="361"/>
      <c r="B400" s="362"/>
      <c r="C400" s="366">
        <v>4280</v>
      </c>
      <c r="D400" s="367" t="s">
        <v>266</v>
      </c>
      <c r="E400" s="368">
        <v>100</v>
      </c>
      <c r="F400" s="368">
        <v>100</v>
      </c>
      <c r="G400" s="317">
        <v>0</v>
      </c>
      <c r="H400" s="317">
        <v>0</v>
      </c>
      <c r="I400" s="317">
        <v>0</v>
      </c>
      <c r="J400" s="317">
        <v>0</v>
      </c>
      <c r="K400" s="317">
        <v>0</v>
      </c>
      <c r="L400" s="317">
        <v>0</v>
      </c>
      <c r="M400" s="317">
        <v>0</v>
      </c>
      <c r="N400" s="317">
        <v>0</v>
      </c>
      <c r="O400" s="317">
        <v>0</v>
      </c>
      <c r="P400" s="42"/>
    </row>
    <row r="401" spans="1:16" s="125" customFormat="1" ht="12.75">
      <c r="A401" s="361"/>
      <c r="B401" s="362"/>
      <c r="C401" s="366">
        <v>4300</v>
      </c>
      <c r="D401" s="367" t="s">
        <v>241</v>
      </c>
      <c r="E401" s="368">
        <v>3000</v>
      </c>
      <c r="F401" s="368">
        <v>3000</v>
      </c>
      <c r="G401" s="317">
        <v>0</v>
      </c>
      <c r="H401" s="317">
        <v>0</v>
      </c>
      <c r="I401" s="317">
        <v>0</v>
      </c>
      <c r="J401" s="317">
        <v>0</v>
      </c>
      <c r="K401" s="317">
        <v>0</v>
      </c>
      <c r="L401" s="317">
        <v>0</v>
      </c>
      <c r="M401" s="317">
        <v>0</v>
      </c>
      <c r="N401" s="317">
        <v>0</v>
      </c>
      <c r="O401" s="317">
        <v>0</v>
      </c>
      <c r="P401" s="42"/>
    </row>
    <row r="402" spans="1:16" s="125" customFormat="1" ht="12.75">
      <c r="A402" s="361"/>
      <c r="B402" s="486"/>
      <c r="C402" s="369">
        <v>4440</v>
      </c>
      <c r="D402" s="370" t="s">
        <v>256</v>
      </c>
      <c r="E402" s="371">
        <v>845</v>
      </c>
      <c r="F402" s="371">
        <v>845</v>
      </c>
      <c r="G402" s="103">
        <v>0</v>
      </c>
      <c r="H402" s="371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0</v>
      </c>
      <c r="P402" s="42"/>
    </row>
    <row r="403" spans="1:16" s="125" customFormat="1" ht="12.75">
      <c r="A403" s="361"/>
      <c r="B403" s="358">
        <v>90004</v>
      </c>
      <c r="C403" s="359"/>
      <c r="D403" s="360" t="s">
        <v>307</v>
      </c>
      <c r="E403" s="297">
        <f>SUM(E404:E407)</f>
        <v>4200</v>
      </c>
      <c r="F403" s="297">
        <f aca="true" t="shared" si="76" ref="F403:L403">SUM(F404:F407)</f>
        <v>4200</v>
      </c>
      <c r="G403" s="297">
        <f t="shared" si="76"/>
        <v>2200</v>
      </c>
      <c r="H403" s="297">
        <f t="shared" si="76"/>
        <v>400</v>
      </c>
      <c r="I403" s="297">
        <f t="shared" si="76"/>
        <v>0</v>
      </c>
      <c r="J403" s="297">
        <f t="shared" si="76"/>
        <v>0</v>
      </c>
      <c r="K403" s="297">
        <f t="shared" si="76"/>
        <v>0</v>
      </c>
      <c r="L403" s="297">
        <f t="shared" si="76"/>
        <v>0</v>
      </c>
      <c r="M403" s="297">
        <f>SUM(M404:M407)</f>
        <v>0</v>
      </c>
      <c r="N403" s="297">
        <f>SUM(N404:N407)</f>
        <v>0</v>
      </c>
      <c r="O403" s="297">
        <f>SUM(O404:O407)</f>
        <v>0</v>
      </c>
      <c r="P403" s="42"/>
    </row>
    <row r="404" spans="1:16" s="125" customFormat="1" ht="12.75">
      <c r="A404" s="361"/>
      <c r="B404" s="496"/>
      <c r="C404" s="363">
        <v>4110</v>
      </c>
      <c r="D404" s="364" t="s">
        <v>248</v>
      </c>
      <c r="E404" s="365">
        <v>350</v>
      </c>
      <c r="F404" s="365">
        <v>350</v>
      </c>
      <c r="G404" s="102">
        <v>0</v>
      </c>
      <c r="H404" s="365">
        <v>350</v>
      </c>
      <c r="I404" s="102">
        <v>0</v>
      </c>
      <c r="J404" s="102">
        <v>0</v>
      </c>
      <c r="K404" s="102">
        <v>0</v>
      </c>
      <c r="L404" s="102">
        <v>0</v>
      </c>
      <c r="M404" s="102">
        <v>0</v>
      </c>
      <c r="N404" s="102">
        <v>0</v>
      </c>
      <c r="O404" s="102">
        <v>0</v>
      </c>
      <c r="P404" s="42"/>
    </row>
    <row r="405" spans="1:16" s="125" customFormat="1" ht="12.75">
      <c r="A405" s="361"/>
      <c r="B405" s="362"/>
      <c r="C405" s="366">
        <v>4120</v>
      </c>
      <c r="D405" s="367" t="s">
        <v>249</v>
      </c>
      <c r="E405" s="368">
        <v>50</v>
      </c>
      <c r="F405" s="368">
        <v>50</v>
      </c>
      <c r="G405" s="317">
        <v>0</v>
      </c>
      <c r="H405" s="368">
        <v>50</v>
      </c>
      <c r="I405" s="317">
        <v>0</v>
      </c>
      <c r="J405" s="317">
        <v>0</v>
      </c>
      <c r="K405" s="317">
        <v>0</v>
      </c>
      <c r="L405" s="317">
        <v>0</v>
      </c>
      <c r="M405" s="317">
        <v>0</v>
      </c>
      <c r="N405" s="317">
        <v>0</v>
      </c>
      <c r="O405" s="317">
        <v>0</v>
      </c>
      <c r="P405" s="42"/>
    </row>
    <row r="406" spans="1:16" s="125" customFormat="1" ht="12.75">
      <c r="A406" s="361"/>
      <c r="B406" s="362"/>
      <c r="C406" s="366">
        <v>4170</v>
      </c>
      <c r="D406" s="367" t="s">
        <v>244</v>
      </c>
      <c r="E406" s="368">
        <v>2200</v>
      </c>
      <c r="F406" s="368">
        <v>2200</v>
      </c>
      <c r="G406" s="368">
        <v>2200</v>
      </c>
      <c r="H406" s="317">
        <v>0</v>
      </c>
      <c r="I406" s="317">
        <v>0</v>
      </c>
      <c r="J406" s="317">
        <v>0</v>
      </c>
      <c r="K406" s="317">
        <v>0</v>
      </c>
      <c r="L406" s="317">
        <v>0</v>
      </c>
      <c r="M406" s="317">
        <v>0</v>
      </c>
      <c r="N406" s="317">
        <v>0</v>
      </c>
      <c r="O406" s="317">
        <v>0</v>
      </c>
      <c r="P406" s="42"/>
    </row>
    <row r="407" spans="1:16" s="125" customFormat="1" ht="12.75">
      <c r="A407" s="361"/>
      <c r="B407" s="486"/>
      <c r="C407" s="369">
        <v>4210</v>
      </c>
      <c r="D407" s="370" t="s">
        <v>245</v>
      </c>
      <c r="E407" s="371">
        <v>1600</v>
      </c>
      <c r="F407" s="371">
        <v>1600</v>
      </c>
      <c r="G407" s="103">
        <v>0</v>
      </c>
      <c r="H407" s="103">
        <v>0</v>
      </c>
      <c r="I407" s="103">
        <v>0</v>
      </c>
      <c r="J407" s="103">
        <v>0</v>
      </c>
      <c r="K407" s="103">
        <v>0</v>
      </c>
      <c r="L407" s="103">
        <v>0</v>
      </c>
      <c r="M407" s="103">
        <v>0</v>
      </c>
      <c r="N407" s="103">
        <v>0</v>
      </c>
      <c r="O407" s="103">
        <v>0</v>
      </c>
      <c r="P407" s="42"/>
    </row>
    <row r="408" spans="1:16" s="125" customFormat="1" ht="12.75">
      <c r="A408" s="361"/>
      <c r="B408" s="358">
        <v>90015</v>
      </c>
      <c r="C408" s="359"/>
      <c r="D408" s="360" t="s">
        <v>308</v>
      </c>
      <c r="E408" s="297">
        <f>SUM(E409:E410)</f>
        <v>137000</v>
      </c>
      <c r="F408" s="297">
        <f aca="true" t="shared" si="77" ref="F408:L408">SUM(F409:F410)</f>
        <v>137000</v>
      </c>
      <c r="G408" s="297">
        <f t="shared" si="77"/>
        <v>0</v>
      </c>
      <c r="H408" s="297">
        <f t="shared" si="77"/>
        <v>0</v>
      </c>
      <c r="I408" s="297">
        <f t="shared" si="77"/>
        <v>0</v>
      </c>
      <c r="J408" s="297">
        <f t="shared" si="77"/>
        <v>0</v>
      </c>
      <c r="K408" s="297">
        <f t="shared" si="77"/>
        <v>0</v>
      </c>
      <c r="L408" s="297">
        <f t="shared" si="77"/>
        <v>0</v>
      </c>
      <c r="M408" s="297">
        <f>SUM(M409:M410)</f>
        <v>0</v>
      </c>
      <c r="N408" s="297">
        <f>SUM(N409:N410)</f>
        <v>0</v>
      </c>
      <c r="O408" s="297">
        <f>SUM(O409:O410)</f>
        <v>0</v>
      </c>
      <c r="P408" s="42"/>
    </row>
    <row r="409" spans="1:16" s="125" customFormat="1" ht="12.75">
      <c r="A409" s="361"/>
      <c r="B409" s="496"/>
      <c r="C409" s="363">
        <v>4260</v>
      </c>
      <c r="D409" s="364" t="s">
        <v>252</v>
      </c>
      <c r="E409" s="365">
        <v>85000</v>
      </c>
      <c r="F409" s="365">
        <v>85000</v>
      </c>
      <c r="G409" s="102">
        <v>0</v>
      </c>
      <c r="H409" s="102">
        <v>0</v>
      </c>
      <c r="I409" s="102">
        <v>0</v>
      </c>
      <c r="J409" s="102">
        <v>0</v>
      </c>
      <c r="K409" s="102">
        <v>0</v>
      </c>
      <c r="L409" s="102">
        <v>0</v>
      </c>
      <c r="M409" s="102">
        <v>0</v>
      </c>
      <c r="N409" s="102">
        <v>0</v>
      </c>
      <c r="O409" s="102">
        <v>0</v>
      </c>
      <c r="P409" s="42"/>
    </row>
    <row r="410" spans="1:16" s="125" customFormat="1" ht="12.75">
      <c r="A410" s="361"/>
      <c r="B410" s="486"/>
      <c r="C410" s="369">
        <v>4270</v>
      </c>
      <c r="D410" s="370" t="s">
        <v>235</v>
      </c>
      <c r="E410" s="371">
        <v>52000</v>
      </c>
      <c r="F410" s="371">
        <v>52000</v>
      </c>
      <c r="G410" s="103">
        <v>0</v>
      </c>
      <c r="H410" s="103">
        <v>0</v>
      </c>
      <c r="I410" s="103">
        <v>0</v>
      </c>
      <c r="J410" s="103">
        <v>0</v>
      </c>
      <c r="K410" s="103">
        <v>0</v>
      </c>
      <c r="L410" s="103">
        <v>0</v>
      </c>
      <c r="M410" s="103">
        <v>0</v>
      </c>
      <c r="N410" s="103">
        <v>0</v>
      </c>
      <c r="O410" s="103">
        <v>0</v>
      </c>
      <c r="P410" s="42"/>
    </row>
    <row r="411" spans="1:16" s="125" customFormat="1" ht="12.75">
      <c r="A411" s="361"/>
      <c r="B411" s="358">
        <v>90095</v>
      </c>
      <c r="C411" s="359"/>
      <c r="D411" s="360" t="s">
        <v>217</v>
      </c>
      <c r="E411" s="297">
        <f>SUM(E412:E415)</f>
        <v>67000</v>
      </c>
      <c r="F411" s="297">
        <f aca="true" t="shared" si="78" ref="F411:L411">SUM(F412:F415)</f>
        <v>47000</v>
      </c>
      <c r="G411" s="297">
        <f t="shared" si="78"/>
        <v>0</v>
      </c>
      <c r="H411" s="297">
        <f t="shared" si="78"/>
        <v>0</v>
      </c>
      <c r="I411" s="297">
        <f t="shared" si="78"/>
        <v>0</v>
      </c>
      <c r="J411" s="297">
        <f t="shared" si="78"/>
        <v>0</v>
      </c>
      <c r="K411" s="297">
        <f t="shared" si="78"/>
        <v>0</v>
      </c>
      <c r="L411" s="297">
        <f t="shared" si="78"/>
        <v>20000</v>
      </c>
      <c r="M411" s="297">
        <f>SUM(M412:M415)</f>
        <v>0</v>
      </c>
      <c r="N411" s="297">
        <f>SUM(N412:N415)</f>
        <v>0</v>
      </c>
      <c r="O411" s="297">
        <f>SUM(O412:O415)</f>
        <v>20000</v>
      </c>
      <c r="P411" s="42"/>
    </row>
    <row r="412" spans="1:16" s="125" customFormat="1" ht="12.75">
      <c r="A412" s="361"/>
      <c r="B412" s="496"/>
      <c r="C412" s="363">
        <v>4210</v>
      </c>
      <c r="D412" s="364" t="s">
        <v>245</v>
      </c>
      <c r="E412" s="365">
        <v>5000</v>
      </c>
      <c r="F412" s="365">
        <v>5000</v>
      </c>
      <c r="G412" s="102">
        <v>0</v>
      </c>
      <c r="H412" s="102">
        <v>0</v>
      </c>
      <c r="I412" s="102">
        <v>0</v>
      </c>
      <c r="J412" s="102">
        <v>0</v>
      </c>
      <c r="K412" s="102">
        <v>0</v>
      </c>
      <c r="L412" s="102">
        <v>0</v>
      </c>
      <c r="M412" s="102">
        <v>0</v>
      </c>
      <c r="N412" s="102">
        <v>0</v>
      </c>
      <c r="O412" s="102">
        <v>0</v>
      </c>
      <c r="P412" s="42"/>
    </row>
    <row r="413" spans="1:16" s="125" customFormat="1" ht="12.75">
      <c r="A413" s="361"/>
      <c r="B413" s="362"/>
      <c r="C413" s="366">
        <v>4270</v>
      </c>
      <c r="D413" s="367" t="s">
        <v>235</v>
      </c>
      <c r="E413" s="368">
        <v>22000</v>
      </c>
      <c r="F413" s="368">
        <v>22000</v>
      </c>
      <c r="G413" s="317">
        <v>0</v>
      </c>
      <c r="H413" s="317">
        <v>0</v>
      </c>
      <c r="I413" s="317">
        <v>0</v>
      </c>
      <c r="J413" s="317">
        <v>0</v>
      </c>
      <c r="K413" s="317">
        <v>0</v>
      </c>
      <c r="L413" s="317">
        <v>0</v>
      </c>
      <c r="M413" s="317">
        <v>0</v>
      </c>
      <c r="N413" s="317">
        <v>0</v>
      </c>
      <c r="O413" s="317">
        <v>0</v>
      </c>
      <c r="P413" s="550" t="s">
        <v>350</v>
      </c>
    </row>
    <row r="414" spans="1:16" s="125" customFormat="1" ht="12.75">
      <c r="A414" s="361"/>
      <c r="B414" s="362"/>
      <c r="C414" s="369">
        <v>4300</v>
      </c>
      <c r="D414" s="370" t="s">
        <v>241</v>
      </c>
      <c r="E414" s="371">
        <v>20000</v>
      </c>
      <c r="F414" s="371">
        <v>20000</v>
      </c>
      <c r="G414" s="103">
        <v>0</v>
      </c>
      <c r="H414" s="103">
        <v>0</v>
      </c>
      <c r="I414" s="103">
        <v>0</v>
      </c>
      <c r="J414" s="103">
        <v>0</v>
      </c>
      <c r="K414" s="103">
        <v>0</v>
      </c>
      <c r="L414" s="103">
        <v>0</v>
      </c>
      <c r="M414" s="103">
        <v>0</v>
      </c>
      <c r="N414" s="103">
        <v>0</v>
      </c>
      <c r="O414" s="103">
        <v>0</v>
      </c>
      <c r="P414" s="550" t="s">
        <v>382</v>
      </c>
    </row>
    <row r="415" spans="1:16" s="129" customFormat="1" ht="12.75">
      <c r="A415" s="361"/>
      <c r="B415" s="492"/>
      <c r="C415" s="493">
        <v>6050</v>
      </c>
      <c r="D415" s="432" t="s">
        <v>237</v>
      </c>
      <c r="E415" s="472">
        <f>SUM(E416)</f>
        <v>20000</v>
      </c>
      <c r="F415" s="472">
        <f aca="true" t="shared" si="79" ref="F415:L415">SUM(F416)</f>
        <v>0</v>
      </c>
      <c r="G415" s="472">
        <f t="shared" si="79"/>
        <v>0</v>
      </c>
      <c r="H415" s="472">
        <f t="shared" si="79"/>
        <v>0</v>
      </c>
      <c r="I415" s="472">
        <f t="shared" si="79"/>
        <v>0</v>
      </c>
      <c r="J415" s="472">
        <f t="shared" si="79"/>
        <v>0</v>
      </c>
      <c r="K415" s="472">
        <f t="shared" si="79"/>
        <v>0</v>
      </c>
      <c r="L415" s="472">
        <f t="shared" si="79"/>
        <v>20000</v>
      </c>
      <c r="M415" s="472">
        <f>SUM(M416)</f>
        <v>0</v>
      </c>
      <c r="N415" s="472">
        <f>SUM(N416)</f>
        <v>0</v>
      </c>
      <c r="O415" s="472">
        <f>SUM(O416)</f>
        <v>20000</v>
      </c>
      <c r="P415" s="42"/>
    </row>
    <row r="416" spans="1:16" s="129" customFormat="1" ht="12.75" hidden="1">
      <c r="A416" s="453"/>
      <c r="B416" s="492"/>
      <c r="C416" s="493"/>
      <c r="D416" s="432" t="s">
        <v>372</v>
      </c>
      <c r="E416" s="472">
        <v>20000</v>
      </c>
      <c r="F416" s="551"/>
      <c r="G416" s="551"/>
      <c r="H416" s="551"/>
      <c r="I416" s="551"/>
      <c r="J416" s="551"/>
      <c r="K416" s="551"/>
      <c r="L416" s="472">
        <v>20000</v>
      </c>
      <c r="M416" s="472">
        <v>0</v>
      </c>
      <c r="N416" s="472">
        <v>0</v>
      </c>
      <c r="O416" s="472">
        <v>20000</v>
      </c>
      <c r="P416" s="42"/>
    </row>
    <row r="417" spans="1:16" ht="12.75">
      <c r="A417" s="335">
        <v>921</v>
      </c>
      <c r="B417" s="400"/>
      <c r="C417" s="552"/>
      <c r="D417" s="553" t="s">
        <v>231</v>
      </c>
      <c r="E417" s="554">
        <f aca="true" t="shared" si="80" ref="E417:O417">SUM(E418,E433,E436,E442)</f>
        <v>1071100</v>
      </c>
      <c r="F417" s="554">
        <f t="shared" si="80"/>
        <v>971100</v>
      </c>
      <c r="G417" s="554">
        <f t="shared" si="80"/>
        <v>0</v>
      </c>
      <c r="H417" s="554">
        <f t="shared" si="80"/>
        <v>0</v>
      </c>
      <c r="I417" s="554">
        <f t="shared" si="80"/>
        <v>153000</v>
      </c>
      <c r="J417" s="554">
        <f t="shared" si="80"/>
        <v>0</v>
      </c>
      <c r="K417" s="554">
        <f t="shared" si="80"/>
        <v>0</v>
      </c>
      <c r="L417" s="554">
        <f t="shared" si="80"/>
        <v>100000</v>
      </c>
      <c r="M417" s="554">
        <f t="shared" si="80"/>
        <v>595000</v>
      </c>
      <c r="N417" s="554">
        <f t="shared" si="80"/>
        <v>225000</v>
      </c>
      <c r="O417" s="554">
        <f t="shared" si="80"/>
        <v>0</v>
      </c>
      <c r="P417" s="173"/>
    </row>
    <row r="418" spans="1:16" ht="12.75">
      <c r="A418" s="344"/>
      <c r="B418" s="336">
        <v>92109</v>
      </c>
      <c r="C418" s="532"/>
      <c r="D418" s="533" t="s">
        <v>309</v>
      </c>
      <c r="E418" s="534">
        <f aca="true" t="shared" si="81" ref="E418:O418">SUM(E419:E422,E424,E426:E429,E431)</f>
        <v>849100</v>
      </c>
      <c r="F418" s="534">
        <f t="shared" si="81"/>
        <v>749100</v>
      </c>
      <c r="G418" s="534">
        <f t="shared" si="81"/>
        <v>0</v>
      </c>
      <c r="H418" s="534">
        <f t="shared" si="81"/>
        <v>0</v>
      </c>
      <c r="I418" s="534">
        <f t="shared" si="81"/>
        <v>0</v>
      </c>
      <c r="J418" s="534">
        <f t="shared" si="81"/>
        <v>0</v>
      </c>
      <c r="K418" s="534">
        <f t="shared" si="81"/>
        <v>0</v>
      </c>
      <c r="L418" s="534">
        <f t="shared" si="81"/>
        <v>100000</v>
      </c>
      <c r="M418" s="534">
        <f t="shared" si="81"/>
        <v>595000</v>
      </c>
      <c r="N418" s="534">
        <f t="shared" si="81"/>
        <v>225000</v>
      </c>
      <c r="O418" s="534">
        <f t="shared" si="81"/>
        <v>0</v>
      </c>
      <c r="P418" s="173"/>
    </row>
    <row r="419" spans="1:16" s="125" customFormat="1" ht="12.75">
      <c r="A419" s="344"/>
      <c r="B419" s="494"/>
      <c r="C419" s="363">
        <v>4210</v>
      </c>
      <c r="D419" s="364" t="s">
        <v>245</v>
      </c>
      <c r="E419" s="365">
        <v>9000</v>
      </c>
      <c r="F419" s="365">
        <v>9000</v>
      </c>
      <c r="G419" s="102">
        <v>0</v>
      </c>
      <c r="H419" s="102">
        <v>0</v>
      </c>
      <c r="I419" s="102">
        <v>0</v>
      </c>
      <c r="J419" s="102">
        <v>0</v>
      </c>
      <c r="K419" s="102">
        <v>0</v>
      </c>
      <c r="L419" s="102">
        <v>0</v>
      </c>
      <c r="M419" s="102">
        <v>0</v>
      </c>
      <c r="N419" s="102">
        <v>0</v>
      </c>
      <c r="O419" s="102">
        <v>0</v>
      </c>
      <c r="P419" s="42"/>
    </row>
    <row r="420" spans="1:16" s="125" customFormat="1" ht="12.75">
      <c r="A420" s="361"/>
      <c r="B420" s="362"/>
      <c r="C420" s="366">
        <v>4260</v>
      </c>
      <c r="D420" s="367" t="s">
        <v>252</v>
      </c>
      <c r="E420" s="368">
        <v>8000</v>
      </c>
      <c r="F420" s="368">
        <v>8000</v>
      </c>
      <c r="G420" s="317">
        <v>0</v>
      </c>
      <c r="H420" s="317">
        <v>0</v>
      </c>
      <c r="I420" s="317">
        <v>0</v>
      </c>
      <c r="J420" s="317">
        <v>0</v>
      </c>
      <c r="K420" s="317">
        <v>0</v>
      </c>
      <c r="L420" s="317">
        <v>0</v>
      </c>
      <c r="M420" s="317">
        <v>0</v>
      </c>
      <c r="N420" s="317">
        <v>0</v>
      </c>
      <c r="O420" s="317">
        <v>0</v>
      </c>
      <c r="P420" s="42"/>
    </row>
    <row r="421" spans="1:16" s="129" customFormat="1" ht="12.75">
      <c r="A421" s="361"/>
      <c r="B421" s="362"/>
      <c r="C421" s="366">
        <v>4270</v>
      </c>
      <c r="D421" s="367" t="s">
        <v>235</v>
      </c>
      <c r="E421" s="368">
        <v>0</v>
      </c>
      <c r="F421" s="368">
        <v>0</v>
      </c>
      <c r="G421" s="317">
        <v>0</v>
      </c>
      <c r="H421" s="317">
        <v>0</v>
      </c>
      <c r="I421" s="317">
        <v>0</v>
      </c>
      <c r="J421" s="317">
        <v>0</v>
      </c>
      <c r="K421" s="317">
        <v>0</v>
      </c>
      <c r="L421" s="317">
        <v>0</v>
      </c>
      <c r="M421" s="317">
        <v>0</v>
      </c>
      <c r="N421" s="317">
        <v>0</v>
      </c>
      <c r="O421" s="317">
        <v>0</v>
      </c>
      <c r="P421" s="42"/>
    </row>
    <row r="422" spans="1:16" s="129" customFormat="1" ht="12.75">
      <c r="A422" s="361"/>
      <c r="B422" s="362"/>
      <c r="C422" s="366">
        <v>4278</v>
      </c>
      <c r="D422" s="367" t="s">
        <v>235</v>
      </c>
      <c r="E422" s="368">
        <f>SUM(E423)</f>
        <v>520000</v>
      </c>
      <c r="F422" s="368">
        <f aca="true" t="shared" si="82" ref="F422:K422">SUM(F423)</f>
        <v>520000</v>
      </c>
      <c r="G422" s="368">
        <f t="shared" si="82"/>
        <v>0</v>
      </c>
      <c r="H422" s="368">
        <f t="shared" si="82"/>
        <v>0</v>
      </c>
      <c r="I422" s="368">
        <f t="shared" si="82"/>
        <v>0</v>
      </c>
      <c r="J422" s="368">
        <f t="shared" si="82"/>
        <v>0</v>
      </c>
      <c r="K422" s="368">
        <f t="shared" si="82"/>
        <v>0</v>
      </c>
      <c r="L422" s="368">
        <v>0</v>
      </c>
      <c r="M422" s="368">
        <f>SUM(M423)</f>
        <v>520000</v>
      </c>
      <c r="N422" s="368">
        <v>0</v>
      </c>
      <c r="O422" s="368">
        <v>0</v>
      </c>
      <c r="P422" s="42"/>
    </row>
    <row r="423" spans="1:16" s="129" customFormat="1" ht="12.75">
      <c r="A423" s="361"/>
      <c r="B423" s="362"/>
      <c r="C423" s="366"/>
      <c r="D423" s="367" t="s">
        <v>377</v>
      </c>
      <c r="E423" s="368">
        <v>520000</v>
      </c>
      <c r="F423" s="368">
        <v>520000</v>
      </c>
      <c r="G423" s="317">
        <v>0</v>
      </c>
      <c r="H423" s="317">
        <v>0</v>
      </c>
      <c r="I423" s="317">
        <v>0</v>
      </c>
      <c r="J423" s="317">
        <v>0</v>
      </c>
      <c r="K423" s="317">
        <v>0</v>
      </c>
      <c r="L423" s="317">
        <v>0</v>
      </c>
      <c r="M423" s="317">
        <v>520000</v>
      </c>
      <c r="N423" s="317">
        <v>0</v>
      </c>
      <c r="O423" s="317">
        <v>0</v>
      </c>
      <c r="P423" s="42"/>
    </row>
    <row r="424" spans="1:16" s="129" customFormat="1" ht="12.75">
      <c r="A424" s="361"/>
      <c r="B424" s="362"/>
      <c r="C424" s="366">
        <v>4279</v>
      </c>
      <c r="D424" s="367" t="s">
        <v>235</v>
      </c>
      <c r="E424" s="368">
        <f>SUM(E425)</f>
        <v>200000</v>
      </c>
      <c r="F424" s="368">
        <f>SUM(F425)</f>
        <v>200000</v>
      </c>
      <c r="G424" s="317">
        <v>0</v>
      </c>
      <c r="H424" s="317">
        <v>0</v>
      </c>
      <c r="I424" s="317">
        <v>0</v>
      </c>
      <c r="J424" s="317">
        <v>0</v>
      </c>
      <c r="K424" s="317">
        <v>0</v>
      </c>
      <c r="L424" s="317">
        <v>0</v>
      </c>
      <c r="M424" s="317">
        <v>0</v>
      </c>
      <c r="N424" s="317">
        <f>SUM(N425)</f>
        <v>200000</v>
      </c>
      <c r="O424" s="317">
        <v>0</v>
      </c>
      <c r="P424" s="42"/>
    </row>
    <row r="425" spans="1:16" s="129" customFormat="1" ht="12.75">
      <c r="A425" s="361"/>
      <c r="B425" s="362"/>
      <c r="C425" s="366"/>
      <c r="D425" s="367" t="s">
        <v>378</v>
      </c>
      <c r="E425" s="368">
        <v>200000</v>
      </c>
      <c r="F425" s="368">
        <v>200000</v>
      </c>
      <c r="G425" s="317"/>
      <c r="H425" s="317"/>
      <c r="I425" s="317"/>
      <c r="J425" s="317"/>
      <c r="K425" s="317"/>
      <c r="L425" s="368">
        <v>0</v>
      </c>
      <c r="M425" s="368">
        <v>0</v>
      </c>
      <c r="N425" s="368">
        <v>200000</v>
      </c>
      <c r="O425" s="368">
        <v>0</v>
      </c>
      <c r="P425" s="42"/>
    </row>
    <row r="426" spans="1:16" s="125" customFormat="1" ht="12.75">
      <c r="A426" s="361"/>
      <c r="B426" s="362"/>
      <c r="C426" s="366">
        <v>4300</v>
      </c>
      <c r="D426" s="367" t="s">
        <v>241</v>
      </c>
      <c r="E426" s="368">
        <v>11100</v>
      </c>
      <c r="F426" s="368">
        <v>11100</v>
      </c>
      <c r="G426" s="317">
        <v>0</v>
      </c>
      <c r="H426" s="317">
        <v>0</v>
      </c>
      <c r="I426" s="317">
        <v>0</v>
      </c>
      <c r="J426" s="317">
        <v>0</v>
      </c>
      <c r="K426" s="317">
        <v>0</v>
      </c>
      <c r="L426" s="317">
        <v>0</v>
      </c>
      <c r="M426" s="317">
        <v>0</v>
      </c>
      <c r="N426" s="317">
        <v>0</v>
      </c>
      <c r="O426" s="317">
        <v>0</v>
      </c>
      <c r="P426" s="550" t="s">
        <v>347</v>
      </c>
    </row>
    <row r="427" spans="1:16" s="125" customFormat="1" ht="12.75">
      <c r="A427" s="361"/>
      <c r="B427" s="362"/>
      <c r="C427" s="366">
        <v>4430</v>
      </c>
      <c r="D427" s="367" t="s">
        <v>242</v>
      </c>
      <c r="E427" s="368">
        <v>1000</v>
      </c>
      <c r="F427" s="368">
        <v>1000</v>
      </c>
      <c r="G427" s="317">
        <v>0</v>
      </c>
      <c r="H427" s="317">
        <v>0</v>
      </c>
      <c r="I427" s="317">
        <v>0</v>
      </c>
      <c r="J427" s="317">
        <v>0</v>
      </c>
      <c r="K427" s="317">
        <v>0</v>
      </c>
      <c r="L427" s="317">
        <v>0</v>
      </c>
      <c r="M427" s="317">
        <v>0</v>
      </c>
      <c r="N427" s="317">
        <v>0</v>
      </c>
      <c r="O427" s="317">
        <v>0</v>
      </c>
      <c r="P427" s="42"/>
    </row>
    <row r="428" spans="1:16" s="129" customFormat="1" ht="12.75">
      <c r="A428" s="361"/>
      <c r="B428" s="486"/>
      <c r="C428" s="318">
        <v>6050</v>
      </c>
      <c r="D428" s="319" t="s">
        <v>237</v>
      </c>
      <c r="E428" s="320">
        <v>0</v>
      </c>
      <c r="F428" s="320">
        <v>0</v>
      </c>
      <c r="G428" s="357">
        <v>0</v>
      </c>
      <c r="H428" s="357">
        <v>0</v>
      </c>
      <c r="I428" s="357">
        <v>0</v>
      </c>
      <c r="J428" s="357">
        <v>0</v>
      </c>
      <c r="K428" s="357">
        <v>0</v>
      </c>
      <c r="L428" s="357">
        <v>0</v>
      </c>
      <c r="M428" s="357">
        <v>0</v>
      </c>
      <c r="N428" s="357">
        <v>0</v>
      </c>
      <c r="O428" s="357">
        <v>0</v>
      </c>
      <c r="P428" s="42"/>
    </row>
    <row r="429" spans="1:16" s="134" customFormat="1" ht="12.75">
      <c r="A429" s="361"/>
      <c r="B429" s="372"/>
      <c r="C429" s="313">
        <v>6058</v>
      </c>
      <c r="D429" s="314" t="s">
        <v>237</v>
      </c>
      <c r="E429" s="315">
        <f aca="true" t="shared" si="83" ref="E429:O429">SUM(E430:E430)</f>
        <v>75000</v>
      </c>
      <c r="F429" s="315">
        <f t="shared" si="83"/>
        <v>0</v>
      </c>
      <c r="G429" s="315">
        <f t="shared" si="83"/>
        <v>0</v>
      </c>
      <c r="H429" s="315">
        <f t="shared" si="83"/>
        <v>0</v>
      </c>
      <c r="I429" s="315">
        <f t="shared" si="83"/>
        <v>0</v>
      </c>
      <c r="J429" s="315">
        <f t="shared" si="83"/>
        <v>0</v>
      </c>
      <c r="K429" s="315">
        <f t="shared" si="83"/>
        <v>0</v>
      </c>
      <c r="L429" s="315">
        <f t="shared" si="83"/>
        <v>75000</v>
      </c>
      <c r="M429" s="315">
        <f t="shared" si="83"/>
        <v>75000</v>
      </c>
      <c r="N429" s="315">
        <f t="shared" si="83"/>
        <v>0</v>
      </c>
      <c r="O429" s="315">
        <f t="shared" si="83"/>
        <v>0</v>
      </c>
      <c r="P429" s="44"/>
    </row>
    <row r="430" spans="1:16" s="134" customFormat="1" ht="12.75">
      <c r="A430" s="292"/>
      <c r="B430" s="309"/>
      <c r="C430" s="313"/>
      <c r="D430" s="314" t="s">
        <v>374</v>
      </c>
      <c r="E430" s="316">
        <v>75000</v>
      </c>
      <c r="F430" s="317"/>
      <c r="G430" s="317"/>
      <c r="H430" s="317"/>
      <c r="I430" s="317"/>
      <c r="J430" s="317"/>
      <c r="K430" s="317"/>
      <c r="L430" s="316">
        <v>75000</v>
      </c>
      <c r="M430" s="316">
        <v>75000</v>
      </c>
      <c r="N430" s="316">
        <v>0</v>
      </c>
      <c r="O430" s="316">
        <v>0</v>
      </c>
      <c r="P430" s="44"/>
    </row>
    <row r="431" spans="1:16" s="134" customFormat="1" ht="12.75">
      <c r="A431" s="292"/>
      <c r="B431" s="309"/>
      <c r="C431" s="318">
        <v>6059</v>
      </c>
      <c r="D431" s="319" t="s">
        <v>237</v>
      </c>
      <c r="E431" s="320">
        <f>SUM(E432)</f>
        <v>25000</v>
      </c>
      <c r="F431" s="320">
        <f aca="true" t="shared" si="84" ref="F431:O431">SUM(F432)</f>
        <v>0</v>
      </c>
      <c r="G431" s="320">
        <f t="shared" si="84"/>
        <v>0</v>
      </c>
      <c r="H431" s="320">
        <f t="shared" si="84"/>
        <v>0</v>
      </c>
      <c r="I431" s="320">
        <f t="shared" si="84"/>
        <v>0</v>
      </c>
      <c r="J431" s="320">
        <f t="shared" si="84"/>
        <v>0</v>
      </c>
      <c r="K431" s="320">
        <f t="shared" si="84"/>
        <v>0</v>
      </c>
      <c r="L431" s="320">
        <f t="shared" si="84"/>
        <v>25000</v>
      </c>
      <c r="M431" s="320">
        <f t="shared" si="84"/>
        <v>0</v>
      </c>
      <c r="N431" s="320">
        <f t="shared" si="84"/>
        <v>25000</v>
      </c>
      <c r="O431" s="320">
        <f t="shared" si="84"/>
        <v>0</v>
      </c>
      <c r="P431" s="44"/>
    </row>
    <row r="432" spans="1:16" s="134" customFormat="1" ht="12.75">
      <c r="A432" s="292"/>
      <c r="B432" s="309"/>
      <c r="C432" s="313"/>
      <c r="D432" s="314" t="s">
        <v>375</v>
      </c>
      <c r="E432" s="316">
        <v>25000</v>
      </c>
      <c r="F432" s="321"/>
      <c r="G432" s="321"/>
      <c r="H432" s="321"/>
      <c r="I432" s="321"/>
      <c r="J432" s="321"/>
      <c r="K432" s="321"/>
      <c r="L432" s="316">
        <v>25000</v>
      </c>
      <c r="M432" s="316">
        <v>0</v>
      </c>
      <c r="N432" s="316">
        <v>25000</v>
      </c>
      <c r="O432" s="316">
        <v>0</v>
      </c>
      <c r="P432" s="44"/>
    </row>
    <row r="433" spans="1:16" s="125" customFormat="1" ht="12.75">
      <c r="A433" s="292"/>
      <c r="B433" s="358">
        <v>92116</v>
      </c>
      <c r="C433" s="359"/>
      <c r="D433" s="360" t="s">
        <v>310</v>
      </c>
      <c r="E433" s="297">
        <f>SUM(E434)</f>
        <v>144000</v>
      </c>
      <c r="F433" s="297">
        <f aca="true" t="shared" si="85" ref="F433:O433">SUM(F434)</f>
        <v>144000</v>
      </c>
      <c r="G433" s="297">
        <f t="shared" si="85"/>
        <v>0</v>
      </c>
      <c r="H433" s="297">
        <f t="shared" si="85"/>
        <v>0</v>
      </c>
      <c r="I433" s="297">
        <f t="shared" si="85"/>
        <v>144000</v>
      </c>
      <c r="J433" s="297">
        <f t="shared" si="85"/>
        <v>0</v>
      </c>
      <c r="K433" s="297">
        <f t="shared" si="85"/>
        <v>0</v>
      </c>
      <c r="L433" s="297">
        <f t="shared" si="85"/>
        <v>0</v>
      </c>
      <c r="M433" s="297">
        <f t="shared" si="85"/>
        <v>0</v>
      </c>
      <c r="N433" s="297">
        <f t="shared" si="85"/>
        <v>0</v>
      </c>
      <c r="O433" s="297">
        <f t="shared" si="85"/>
        <v>0</v>
      </c>
      <c r="P433" s="42"/>
    </row>
    <row r="434" spans="1:16" s="125" customFormat="1" ht="12.75">
      <c r="A434" s="361"/>
      <c r="B434" s="471"/>
      <c r="C434" s="429">
        <v>2480</v>
      </c>
      <c r="D434" s="430" t="s">
        <v>311</v>
      </c>
      <c r="E434" s="431">
        <v>144000</v>
      </c>
      <c r="F434" s="431">
        <v>144000</v>
      </c>
      <c r="G434" s="104">
        <v>0</v>
      </c>
      <c r="H434" s="104">
        <v>0</v>
      </c>
      <c r="I434" s="431">
        <v>144000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42"/>
    </row>
    <row r="435" spans="1:16" s="125" customFormat="1" ht="12.75">
      <c r="A435" s="361"/>
      <c r="B435" s="434"/>
      <c r="C435" s="483"/>
      <c r="D435" s="484" t="s">
        <v>312</v>
      </c>
      <c r="E435" s="485"/>
      <c r="F435" s="387">
        <v>0</v>
      </c>
      <c r="G435" s="384">
        <v>0</v>
      </c>
      <c r="H435" s="384">
        <v>0</v>
      </c>
      <c r="I435" s="384">
        <v>0</v>
      </c>
      <c r="J435" s="384">
        <v>0</v>
      </c>
      <c r="K435" s="384">
        <v>0</v>
      </c>
      <c r="L435" s="384">
        <v>0</v>
      </c>
      <c r="M435" s="384">
        <v>0</v>
      </c>
      <c r="N435" s="384">
        <v>0</v>
      </c>
      <c r="O435" s="384">
        <v>0</v>
      </c>
      <c r="P435" s="42"/>
    </row>
    <row r="436" spans="1:16" s="125" customFormat="1" ht="12.75">
      <c r="A436" s="361"/>
      <c r="B436" s="358">
        <v>92120</v>
      </c>
      <c r="C436" s="359"/>
      <c r="D436" s="360" t="s">
        <v>328</v>
      </c>
      <c r="E436" s="297">
        <f>SUM(E437,E441)</f>
        <v>24000</v>
      </c>
      <c r="F436" s="297">
        <f aca="true" t="shared" si="86" ref="F436:L436">SUM(F437,F441)</f>
        <v>24000</v>
      </c>
      <c r="G436" s="297">
        <f t="shared" si="86"/>
        <v>0</v>
      </c>
      <c r="H436" s="297">
        <f t="shared" si="86"/>
        <v>0</v>
      </c>
      <c r="I436" s="297">
        <f t="shared" si="86"/>
        <v>9000</v>
      </c>
      <c r="J436" s="297">
        <f t="shared" si="86"/>
        <v>0</v>
      </c>
      <c r="K436" s="297">
        <f t="shared" si="86"/>
        <v>0</v>
      </c>
      <c r="L436" s="297">
        <f t="shared" si="86"/>
        <v>0</v>
      </c>
      <c r="M436" s="297">
        <f>SUM(M437)</f>
        <v>0</v>
      </c>
      <c r="N436" s="297">
        <f>SUM(N437)</f>
        <v>0</v>
      </c>
      <c r="O436" s="297">
        <f>SUM(O437)</f>
        <v>0</v>
      </c>
      <c r="P436" s="42"/>
    </row>
    <row r="437" spans="1:16" s="125" customFormat="1" ht="12.75">
      <c r="A437" s="361"/>
      <c r="B437" s="471"/>
      <c r="C437" s="429">
        <v>2720</v>
      </c>
      <c r="D437" s="550" t="s">
        <v>400</v>
      </c>
      <c r="E437" s="431">
        <v>9000</v>
      </c>
      <c r="F437" s="431">
        <v>9000</v>
      </c>
      <c r="G437" s="104">
        <v>0</v>
      </c>
      <c r="H437" s="104">
        <v>0</v>
      </c>
      <c r="I437" s="431">
        <v>9000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42"/>
    </row>
    <row r="438" spans="1:16" s="125" customFormat="1" ht="12.75">
      <c r="A438" s="361"/>
      <c r="B438" s="434"/>
      <c r="C438" s="483"/>
      <c r="D438" s="484" t="s">
        <v>325</v>
      </c>
      <c r="E438" s="485"/>
      <c r="F438" s="555"/>
      <c r="G438" s="104"/>
      <c r="H438" s="104"/>
      <c r="I438" s="104"/>
      <c r="J438" s="104"/>
      <c r="K438" s="104"/>
      <c r="L438" s="104"/>
      <c r="M438" s="104"/>
      <c r="N438" s="104"/>
      <c r="O438" s="104"/>
      <c r="P438" s="42"/>
    </row>
    <row r="439" spans="1:16" s="125" customFormat="1" ht="12.75">
      <c r="A439" s="361"/>
      <c r="B439" s="492"/>
      <c r="C439" s="497"/>
      <c r="D439" s="432" t="s">
        <v>326</v>
      </c>
      <c r="E439" s="498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42"/>
    </row>
    <row r="440" spans="1:16" s="125" customFormat="1" ht="12.75">
      <c r="A440" s="361"/>
      <c r="B440" s="492"/>
      <c r="C440" s="497"/>
      <c r="D440" s="432" t="s">
        <v>327</v>
      </c>
      <c r="E440" s="498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42"/>
    </row>
    <row r="441" spans="1:16" s="125" customFormat="1" ht="12.75">
      <c r="A441" s="361"/>
      <c r="B441" s="362"/>
      <c r="C441" s="369">
        <v>4300</v>
      </c>
      <c r="D441" s="370" t="s">
        <v>241</v>
      </c>
      <c r="E441" s="371">
        <v>15000</v>
      </c>
      <c r="F441" s="371">
        <v>15000</v>
      </c>
      <c r="G441" s="103">
        <v>0</v>
      </c>
      <c r="H441" s="103">
        <v>0</v>
      </c>
      <c r="I441" s="103">
        <v>0</v>
      </c>
      <c r="J441" s="103">
        <v>0</v>
      </c>
      <c r="K441" s="103">
        <v>0</v>
      </c>
      <c r="L441" s="103">
        <v>0</v>
      </c>
      <c r="M441" s="103">
        <v>0</v>
      </c>
      <c r="N441" s="103">
        <v>0</v>
      </c>
      <c r="O441" s="103">
        <v>0</v>
      </c>
      <c r="P441" s="550" t="s">
        <v>381</v>
      </c>
    </row>
    <row r="442" spans="1:16" ht="12.75">
      <c r="A442" s="361"/>
      <c r="B442" s="336">
        <v>92195</v>
      </c>
      <c r="C442" s="294"/>
      <c r="D442" s="295" t="s">
        <v>217</v>
      </c>
      <c r="E442" s="296">
        <f>SUM(E443)</f>
        <v>54000</v>
      </c>
      <c r="F442" s="296">
        <f aca="true" t="shared" si="87" ref="F442:O442">SUM(F443)</f>
        <v>54000</v>
      </c>
      <c r="G442" s="296">
        <f t="shared" si="87"/>
        <v>0</v>
      </c>
      <c r="H442" s="296">
        <f t="shared" si="87"/>
        <v>0</v>
      </c>
      <c r="I442" s="296">
        <f t="shared" si="87"/>
        <v>0</v>
      </c>
      <c r="J442" s="296">
        <f t="shared" si="87"/>
        <v>0</v>
      </c>
      <c r="K442" s="296">
        <f t="shared" si="87"/>
        <v>0</v>
      </c>
      <c r="L442" s="296">
        <f t="shared" si="87"/>
        <v>0</v>
      </c>
      <c r="M442" s="296">
        <f t="shared" si="87"/>
        <v>0</v>
      </c>
      <c r="N442" s="296">
        <f t="shared" si="87"/>
        <v>0</v>
      </c>
      <c r="O442" s="296">
        <f t="shared" si="87"/>
        <v>0</v>
      </c>
      <c r="P442" s="173"/>
    </row>
    <row r="443" spans="1:16" ht="12.75">
      <c r="A443" s="480"/>
      <c r="B443" s="481"/>
      <c r="C443" s="306">
        <v>4300</v>
      </c>
      <c r="D443" s="307" t="s">
        <v>241</v>
      </c>
      <c r="E443" s="308">
        <v>54000</v>
      </c>
      <c r="F443" s="308">
        <v>54000</v>
      </c>
      <c r="G443" s="104">
        <v>0</v>
      </c>
      <c r="H443" s="104">
        <v>0</v>
      </c>
      <c r="I443" s="104">
        <v>0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550" t="s">
        <v>397</v>
      </c>
    </row>
    <row r="444" spans="1:16" s="126" customFormat="1" ht="12.75">
      <c r="A444" s="464">
        <v>926</v>
      </c>
      <c r="B444" s="556"/>
      <c r="C444" s="557"/>
      <c r="D444" s="558" t="s">
        <v>313</v>
      </c>
      <c r="E444" s="559">
        <f>SUM(E445)</f>
        <v>105000</v>
      </c>
      <c r="F444" s="559">
        <f aca="true" t="shared" si="88" ref="F444:O444">SUM(F445)</f>
        <v>105000</v>
      </c>
      <c r="G444" s="559">
        <f t="shared" si="88"/>
        <v>2000</v>
      </c>
      <c r="H444" s="559">
        <f t="shared" si="88"/>
        <v>0</v>
      </c>
      <c r="I444" s="559">
        <f t="shared" si="88"/>
        <v>73000</v>
      </c>
      <c r="J444" s="559">
        <f t="shared" si="88"/>
        <v>0</v>
      </c>
      <c r="K444" s="559">
        <f t="shared" si="88"/>
        <v>0</v>
      </c>
      <c r="L444" s="559">
        <f t="shared" si="88"/>
        <v>0</v>
      </c>
      <c r="M444" s="559">
        <f t="shared" si="88"/>
        <v>0</v>
      </c>
      <c r="N444" s="559">
        <f t="shared" si="88"/>
        <v>0</v>
      </c>
      <c r="O444" s="559">
        <f t="shared" si="88"/>
        <v>0</v>
      </c>
      <c r="P444" s="141"/>
    </row>
    <row r="445" spans="1:16" s="126" customFormat="1" ht="12.75">
      <c r="A445" s="477"/>
      <c r="B445" s="560">
        <v>92605</v>
      </c>
      <c r="C445" s="561"/>
      <c r="D445" s="562" t="s">
        <v>314</v>
      </c>
      <c r="E445" s="563">
        <f>SUM(E446:E453)</f>
        <v>105000</v>
      </c>
      <c r="F445" s="563">
        <f aca="true" t="shared" si="89" ref="F445:L445">SUM(F446:F453)</f>
        <v>105000</v>
      </c>
      <c r="G445" s="563">
        <f t="shared" si="89"/>
        <v>2000</v>
      </c>
      <c r="H445" s="563">
        <f t="shared" si="89"/>
        <v>0</v>
      </c>
      <c r="I445" s="563">
        <f t="shared" si="89"/>
        <v>73000</v>
      </c>
      <c r="J445" s="563">
        <f t="shared" si="89"/>
        <v>0</v>
      </c>
      <c r="K445" s="563">
        <f t="shared" si="89"/>
        <v>0</v>
      </c>
      <c r="L445" s="563">
        <f t="shared" si="89"/>
        <v>0</v>
      </c>
      <c r="M445" s="563">
        <f>SUM(M446:M453)</f>
        <v>0</v>
      </c>
      <c r="N445" s="563">
        <f>SUM(N446:N453)</f>
        <v>0</v>
      </c>
      <c r="O445" s="563">
        <f>SUM(O446:O453)</f>
        <v>0</v>
      </c>
      <c r="P445" s="141"/>
    </row>
    <row r="446" spans="1:16" s="126" customFormat="1" ht="36" customHeight="1">
      <c r="A446" s="350"/>
      <c r="B446" s="352"/>
      <c r="C446" s="303">
        <v>2820</v>
      </c>
      <c r="D446" s="304" t="s">
        <v>343</v>
      </c>
      <c r="E446" s="305">
        <v>73000</v>
      </c>
      <c r="F446" s="305">
        <v>73000</v>
      </c>
      <c r="G446" s="305"/>
      <c r="H446" s="564">
        <v>0</v>
      </c>
      <c r="I446" s="305">
        <v>73000</v>
      </c>
      <c r="J446" s="564">
        <v>0</v>
      </c>
      <c r="K446" s="564">
        <v>0</v>
      </c>
      <c r="L446" s="564">
        <v>0</v>
      </c>
      <c r="M446" s="564">
        <v>0</v>
      </c>
      <c r="N446" s="564">
        <v>0</v>
      </c>
      <c r="O446" s="564">
        <v>0</v>
      </c>
      <c r="P446" s="141"/>
    </row>
    <row r="447" spans="1:16" s="126" customFormat="1" ht="12.75">
      <c r="A447" s="350"/>
      <c r="B447" s="352"/>
      <c r="C447" s="313">
        <v>4170</v>
      </c>
      <c r="D447" s="314" t="s">
        <v>244</v>
      </c>
      <c r="E447" s="316">
        <v>2000</v>
      </c>
      <c r="F447" s="316">
        <v>2000</v>
      </c>
      <c r="G447" s="316">
        <v>2000</v>
      </c>
      <c r="H447" s="354">
        <v>0</v>
      </c>
      <c r="I447" s="354">
        <v>0</v>
      </c>
      <c r="J447" s="354">
        <v>0</v>
      </c>
      <c r="K447" s="354">
        <v>0</v>
      </c>
      <c r="L447" s="354">
        <v>0</v>
      </c>
      <c r="M447" s="354">
        <v>0</v>
      </c>
      <c r="N447" s="354">
        <v>0</v>
      </c>
      <c r="O447" s="354">
        <v>0</v>
      </c>
      <c r="P447" s="141"/>
    </row>
    <row r="448" spans="1:16" s="126" customFormat="1" ht="12.75">
      <c r="A448" s="350"/>
      <c r="B448" s="352"/>
      <c r="C448" s="313">
        <v>4210</v>
      </c>
      <c r="D448" s="314" t="s">
        <v>245</v>
      </c>
      <c r="E448" s="316">
        <v>6000</v>
      </c>
      <c r="F448" s="316">
        <v>6000</v>
      </c>
      <c r="G448" s="354">
        <v>0</v>
      </c>
      <c r="H448" s="354">
        <v>0</v>
      </c>
      <c r="I448" s="354">
        <v>0</v>
      </c>
      <c r="J448" s="354">
        <v>0</v>
      </c>
      <c r="K448" s="354">
        <v>0</v>
      </c>
      <c r="L448" s="354">
        <v>0</v>
      </c>
      <c r="M448" s="354">
        <v>0</v>
      </c>
      <c r="N448" s="354">
        <v>0</v>
      </c>
      <c r="O448" s="354">
        <v>0</v>
      </c>
      <c r="P448" s="141"/>
    </row>
    <row r="449" spans="1:16" s="126" customFormat="1" ht="12.75">
      <c r="A449" s="350"/>
      <c r="B449" s="352"/>
      <c r="C449" s="313">
        <v>4260</v>
      </c>
      <c r="D449" s="314" t="s">
        <v>252</v>
      </c>
      <c r="E449" s="316">
        <v>2000</v>
      </c>
      <c r="F449" s="316">
        <v>2000</v>
      </c>
      <c r="G449" s="354">
        <v>0</v>
      </c>
      <c r="H449" s="354">
        <v>0</v>
      </c>
      <c r="I449" s="354">
        <v>0</v>
      </c>
      <c r="J449" s="354">
        <v>0</v>
      </c>
      <c r="K449" s="354">
        <v>0</v>
      </c>
      <c r="L449" s="354">
        <v>0</v>
      </c>
      <c r="M449" s="354">
        <v>0</v>
      </c>
      <c r="N449" s="354">
        <v>0</v>
      </c>
      <c r="O449" s="354">
        <v>0</v>
      </c>
      <c r="P449" s="141"/>
    </row>
    <row r="450" spans="1:16" s="126" customFormat="1" ht="12.75">
      <c r="A450" s="350"/>
      <c r="B450" s="352"/>
      <c r="C450" s="313">
        <v>4270</v>
      </c>
      <c r="D450" s="314" t="s">
        <v>235</v>
      </c>
      <c r="E450" s="316">
        <v>20000</v>
      </c>
      <c r="F450" s="316">
        <v>20000</v>
      </c>
      <c r="G450" s="354">
        <v>0</v>
      </c>
      <c r="H450" s="354">
        <v>0</v>
      </c>
      <c r="I450" s="354">
        <v>0</v>
      </c>
      <c r="J450" s="354">
        <v>0</v>
      </c>
      <c r="K450" s="354">
        <v>0</v>
      </c>
      <c r="L450" s="354">
        <v>0</v>
      </c>
      <c r="M450" s="354">
        <v>0</v>
      </c>
      <c r="N450" s="354">
        <v>0</v>
      </c>
      <c r="O450" s="354">
        <v>0</v>
      </c>
      <c r="P450" s="141"/>
    </row>
    <row r="451" spans="1:16" s="126" customFormat="1" ht="12.75">
      <c r="A451" s="350"/>
      <c r="B451" s="352"/>
      <c r="C451" s="313">
        <v>4280</v>
      </c>
      <c r="D451" s="314" t="s">
        <v>266</v>
      </c>
      <c r="E451" s="316">
        <v>200</v>
      </c>
      <c r="F451" s="316">
        <v>200</v>
      </c>
      <c r="G451" s="354">
        <v>0</v>
      </c>
      <c r="H451" s="354">
        <v>0</v>
      </c>
      <c r="I451" s="354">
        <v>0</v>
      </c>
      <c r="J451" s="354">
        <v>0</v>
      </c>
      <c r="K451" s="354">
        <v>0</v>
      </c>
      <c r="L451" s="354">
        <v>0</v>
      </c>
      <c r="M451" s="354">
        <v>0</v>
      </c>
      <c r="N451" s="354">
        <v>0</v>
      </c>
      <c r="O451" s="354">
        <v>0</v>
      </c>
      <c r="P451" s="141"/>
    </row>
    <row r="452" spans="1:16" s="126" customFormat="1" ht="12.75">
      <c r="A452" s="565"/>
      <c r="B452" s="566"/>
      <c r="C452" s="313">
        <v>4300</v>
      </c>
      <c r="D452" s="314" t="s">
        <v>241</v>
      </c>
      <c r="E452" s="316">
        <v>1500</v>
      </c>
      <c r="F452" s="316">
        <v>1500</v>
      </c>
      <c r="G452" s="354">
        <v>0</v>
      </c>
      <c r="H452" s="354">
        <v>0</v>
      </c>
      <c r="I452" s="354">
        <v>0</v>
      </c>
      <c r="J452" s="354">
        <v>0</v>
      </c>
      <c r="K452" s="354">
        <v>0</v>
      </c>
      <c r="L452" s="354">
        <v>0</v>
      </c>
      <c r="M452" s="354">
        <v>0</v>
      </c>
      <c r="N452" s="354">
        <v>0</v>
      </c>
      <c r="O452" s="354">
        <v>0</v>
      </c>
      <c r="P452" s="141"/>
    </row>
    <row r="453" spans="1:16" s="126" customFormat="1" ht="12.75">
      <c r="A453" s="567"/>
      <c r="B453" s="568"/>
      <c r="C453" s="322">
        <v>4430</v>
      </c>
      <c r="D453" s="323" t="s">
        <v>242</v>
      </c>
      <c r="E453" s="324">
        <v>300</v>
      </c>
      <c r="F453" s="324">
        <v>300</v>
      </c>
      <c r="G453" s="569">
        <v>0</v>
      </c>
      <c r="H453" s="569">
        <v>0</v>
      </c>
      <c r="I453" s="569">
        <v>0</v>
      </c>
      <c r="J453" s="569">
        <v>0</v>
      </c>
      <c r="K453" s="569">
        <v>0</v>
      </c>
      <c r="L453" s="569">
        <v>0</v>
      </c>
      <c r="M453" s="569">
        <v>0</v>
      </c>
      <c r="N453" s="569">
        <v>0</v>
      </c>
      <c r="O453" s="569">
        <v>0</v>
      </c>
      <c r="P453" s="141"/>
    </row>
    <row r="454" spans="1:16" ht="12.75">
      <c r="A454" s="629" t="s">
        <v>232</v>
      </c>
      <c r="B454" s="629"/>
      <c r="C454" s="629"/>
      <c r="D454" s="629"/>
      <c r="E454" s="114">
        <f aca="true" t="shared" si="90" ref="E454:O454">SUM(E444,E417,E379,E359,E295,E275,E181,E176,E171,E164,E137,E130,E56,E48,E41,E34,E24,E8)</f>
        <v>19200609</v>
      </c>
      <c r="F454" s="114">
        <f t="shared" si="90"/>
        <v>11115015</v>
      </c>
      <c r="G454" s="114">
        <f t="shared" si="90"/>
        <v>3680864</v>
      </c>
      <c r="H454" s="114">
        <f t="shared" si="90"/>
        <v>660393</v>
      </c>
      <c r="I454" s="114">
        <f t="shared" si="90"/>
        <v>640295</v>
      </c>
      <c r="J454" s="114">
        <f t="shared" si="90"/>
        <v>73000</v>
      </c>
      <c r="K454" s="114">
        <f t="shared" si="90"/>
        <v>0</v>
      </c>
      <c r="L454" s="114">
        <f t="shared" si="90"/>
        <v>8085594</v>
      </c>
      <c r="M454" s="114">
        <f t="shared" si="90"/>
        <v>4403045</v>
      </c>
      <c r="N454" s="114">
        <f t="shared" si="90"/>
        <v>1494349</v>
      </c>
      <c r="O454" s="114">
        <f t="shared" si="90"/>
        <v>2908200</v>
      </c>
      <c r="P454" s="42"/>
    </row>
    <row r="457" spans="5:6" ht="12.75">
      <c r="E457" s="121"/>
      <c r="F457" s="121"/>
    </row>
    <row r="458" spans="5:13" ht="12.75">
      <c r="E458" s="121"/>
      <c r="F458" s="121"/>
      <c r="M458" s="121"/>
    </row>
    <row r="460" ht="12.75">
      <c r="L460" s="1">
        <v>2128295</v>
      </c>
    </row>
    <row r="461" spans="6:12" ht="12.75">
      <c r="F461" s="1" t="s">
        <v>387</v>
      </c>
      <c r="G461" s="121">
        <f>1!E162</f>
        <v>16331314</v>
      </c>
      <c r="L461" s="1">
        <v>1889054</v>
      </c>
    </row>
    <row r="462" spans="6:12" ht="12.75">
      <c r="F462" s="1" t="s">
        <v>388</v>
      </c>
      <c r="G462" s="121">
        <f>E454</f>
        <v>19200609</v>
      </c>
      <c r="L462" s="1">
        <v>4403045</v>
      </c>
    </row>
    <row r="463" spans="6:14" ht="12.75">
      <c r="F463" s="1" t="s">
        <v>389</v>
      </c>
      <c r="G463" s="121">
        <f>G461-G462</f>
        <v>-2869295</v>
      </c>
      <c r="L463" s="1">
        <v>385200</v>
      </c>
      <c r="N463" s="1">
        <f>8805594-L460-L462-L463</f>
        <v>1889054</v>
      </c>
    </row>
    <row r="464" spans="6:7" ht="12.75">
      <c r="F464" s="1" t="s">
        <v>390</v>
      </c>
      <c r="G464" s="1">
        <f>SUM(G465:G466)</f>
        <v>1000000</v>
      </c>
    </row>
    <row r="465" ht="12.75">
      <c r="F465" s="1" t="s">
        <v>393</v>
      </c>
    </row>
    <row r="466" spans="6:7" ht="12.75">
      <c r="F466" s="1" t="s">
        <v>394</v>
      </c>
      <c r="G466" s="1">
        <v>1000000</v>
      </c>
    </row>
    <row r="467" spans="6:7" ht="12.75">
      <c r="F467" s="1" t="s">
        <v>391</v>
      </c>
      <c r="G467" s="1">
        <v>259000</v>
      </c>
    </row>
    <row r="468" spans="6:7" ht="12.75">
      <c r="F468" s="1" t="s">
        <v>392</v>
      </c>
      <c r="G468" s="121">
        <f>G463+G464-G467</f>
        <v>-2128295</v>
      </c>
    </row>
    <row r="470" ht="12.75">
      <c r="D470" s="1" t="s">
        <v>398</v>
      </c>
    </row>
    <row r="471" ht="12.75">
      <c r="G471" s="121">
        <f>G468+'[1]Arkusz1'!$K$98</f>
        <v>0</v>
      </c>
    </row>
  </sheetData>
  <mergeCells count="12">
    <mergeCell ref="D174:D175"/>
    <mergeCell ref="A454:D454"/>
    <mergeCell ref="C4:C6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0.96" bottom="0.57" header="0.5118110236220472" footer="0.5118110236220472"/>
  <pageSetup fitToHeight="11" horizontalDpi="300" verticalDpi="300" orientation="landscape" paperSize="9" scale="81" r:id="rId1"/>
  <headerFooter alignWithMargins="0">
    <oddHeader>&amp;RZałącznik nr &amp;A
do Uchwały Nr X/89/2007 Rady Gminy Widuchowa 
z dnia 27 grudnia 2007 r.</oddHeader>
  </headerFooter>
  <rowBreaks count="4" manualBreakCount="4">
    <brk id="53" max="11" man="1"/>
    <brk id="170" max="11" man="1"/>
    <brk id="257" max="11" man="1"/>
    <brk id="29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631" t="s">
        <v>476</v>
      </c>
      <c r="B1" s="631"/>
      <c r="C1" s="631"/>
      <c r="D1" s="631"/>
    </row>
    <row r="2" ht="6.75" customHeight="1">
      <c r="A2" s="17"/>
    </row>
    <row r="3" ht="12.75">
      <c r="D3" s="11" t="s">
        <v>41</v>
      </c>
    </row>
    <row r="4" spans="1:4" ht="15" customHeight="1">
      <c r="A4" s="632" t="s">
        <v>57</v>
      </c>
      <c r="B4" s="632" t="s">
        <v>5</v>
      </c>
      <c r="C4" s="633" t="s">
        <v>58</v>
      </c>
      <c r="D4" s="633" t="s">
        <v>59</v>
      </c>
    </row>
    <row r="5" spans="1:4" ht="15" customHeight="1">
      <c r="A5" s="632"/>
      <c r="B5" s="632"/>
      <c r="C5" s="632"/>
      <c r="D5" s="633"/>
    </row>
    <row r="6" spans="1:4" ht="15.75" customHeight="1">
      <c r="A6" s="632"/>
      <c r="B6" s="632"/>
      <c r="C6" s="632"/>
      <c r="D6" s="633"/>
    </row>
    <row r="7" spans="1:4" s="52" customFormat="1" ht="6.75" customHeight="1">
      <c r="A7" s="51">
        <v>1</v>
      </c>
      <c r="B7" s="51">
        <v>2</v>
      </c>
      <c r="C7" s="51">
        <v>3</v>
      </c>
      <c r="D7" s="51">
        <v>4</v>
      </c>
    </row>
    <row r="8" spans="1:4" ht="18.75" customHeight="1">
      <c r="A8" s="630" t="s">
        <v>24</v>
      </c>
      <c r="B8" s="630"/>
      <c r="C8" s="23"/>
      <c r="D8" s="49">
        <f>SUM(D9:D16)</f>
        <v>3128295</v>
      </c>
    </row>
    <row r="9" spans="1:4" ht="18.75" customHeight="1">
      <c r="A9" s="25" t="s">
        <v>12</v>
      </c>
      <c r="B9" s="26" t="s">
        <v>19</v>
      </c>
      <c r="C9" s="25" t="s">
        <v>25</v>
      </c>
      <c r="D9" s="26">
        <v>2128295</v>
      </c>
    </row>
    <row r="10" spans="1:4" ht="18.75" customHeight="1">
      <c r="A10" s="27" t="s">
        <v>13</v>
      </c>
      <c r="B10" s="28" t="s">
        <v>20</v>
      </c>
      <c r="C10" s="27" t="s">
        <v>25</v>
      </c>
      <c r="D10" s="28">
        <v>0</v>
      </c>
    </row>
    <row r="11" spans="1:4" ht="51">
      <c r="A11" s="27" t="s">
        <v>14</v>
      </c>
      <c r="B11" s="29" t="s">
        <v>78</v>
      </c>
      <c r="C11" s="27" t="s">
        <v>49</v>
      </c>
      <c r="D11" s="28">
        <v>0</v>
      </c>
    </row>
    <row r="12" spans="1:4" ht="18.75" customHeight="1">
      <c r="A12" s="27" t="s">
        <v>1</v>
      </c>
      <c r="B12" s="28" t="s">
        <v>27</v>
      </c>
      <c r="C12" s="27" t="s">
        <v>50</v>
      </c>
      <c r="D12" s="28">
        <v>0</v>
      </c>
    </row>
    <row r="13" spans="1:4" ht="18.75" customHeight="1">
      <c r="A13" s="27" t="s">
        <v>18</v>
      </c>
      <c r="B13" s="28" t="s">
        <v>79</v>
      </c>
      <c r="C13" s="27" t="s">
        <v>86</v>
      </c>
      <c r="D13" s="28">
        <v>0</v>
      </c>
    </row>
    <row r="14" spans="1:4" ht="18.75" customHeight="1">
      <c r="A14" s="27" t="s">
        <v>21</v>
      </c>
      <c r="B14" s="28" t="s">
        <v>22</v>
      </c>
      <c r="C14" s="27" t="s">
        <v>26</v>
      </c>
      <c r="D14" s="28">
        <v>970400</v>
      </c>
    </row>
    <row r="15" spans="1:4" ht="18.75" customHeight="1">
      <c r="A15" s="27" t="s">
        <v>23</v>
      </c>
      <c r="B15" s="28" t="s">
        <v>93</v>
      </c>
      <c r="C15" s="27" t="s">
        <v>63</v>
      </c>
      <c r="D15" s="28">
        <v>0</v>
      </c>
    </row>
    <row r="16" spans="1:4" ht="18.75" customHeight="1">
      <c r="A16" s="27" t="s">
        <v>29</v>
      </c>
      <c r="B16" s="31" t="s">
        <v>48</v>
      </c>
      <c r="C16" s="30" t="s">
        <v>28</v>
      </c>
      <c r="D16" s="31">
        <v>29600</v>
      </c>
    </row>
    <row r="17" spans="1:4" ht="18.75" customHeight="1">
      <c r="A17" s="630" t="s">
        <v>80</v>
      </c>
      <c r="B17" s="630"/>
      <c r="C17" s="23"/>
      <c r="D17" s="49">
        <f>SUM(D18:D24)</f>
        <v>259000</v>
      </c>
    </row>
    <row r="18" spans="1:4" ht="18.75" customHeight="1">
      <c r="A18" s="25" t="s">
        <v>12</v>
      </c>
      <c r="B18" s="26" t="s">
        <v>51</v>
      </c>
      <c r="C18" s="25" t="s">
        <v>31</v>
      </c>
      <c r="D18" s="26">
        <v>175000</v>
      </c>
    </row>
    <row r="19" spans="1:4" ht="18.75" customHeight="1">
      <c r="A19" s="27" t="s">
        <v>13</v>
      </c>
      <c r="B19" s="28" t="s">
        <v>30</v>
      </c>
      <c r="C19" s="27" t="s">
        <v>31</v>
      </c>
      <c r="D19" s="28">
        <v>84000</v>
      </c>
    </row>
    <row r="20" spans="1:4" ht="38.25">
      <c r="A20" s="27" t="s">
        <v>14</v>
      </c>
      <c r="B20" s="29" t="s">
        <v>54</v>
      </c>
      <c r="C20" s="27" t="s">
        <v>55</v>
      </c>
      <c r="D20" s="28">
        <v>0</v>
      </c>
    </row>
    <row r="21" spans="1:4" ht="18.75" customHeight="1">
      <c r="A21" s="27" t="s">
        <v>1</v>
      </c>
      <c r="B21" s="28" t="s">
        <v>52</v>
      </c>
      <c r="C21" s="27" t="s">
        <v>46</v>
      </c>
      <c r="D21" s="28">
        <v>0</v>
      </c>
    </row>
    <row r="22" spans="1:4" ht="18.75" customHeight="1">
      <c r="A22" s="27" t="s">
        <v>18</v>
      </c>
      <c r="B22" s="28" t="s">
        <v>53</v>
      </c>
      <c r="C22" s="27" t="s">
        <v>33</v>
      </c>
      <c r="D22" s="28">
        <v>0</v>
      </c>
    </row>
    <row r="23" spans="1:4" ht="18.75" customHeight="1">
      <c r="A23" s="27" t="s">
        <v>21</v>
      </c>
      <c r="B23" s="28" t="s">
        <v>94</v>
      </c>
      <c r="C23" s="27" t="s">
        <v>34</v>
      </c>
      <c r="D23" s="28">
        <v>0</v>
      </c>
    </row>
    <row r="24" spans="1:4" ht="18.75" customHeight="1">
      <c r="A24" s="30" t="s">
        <v>23</v>
      </c>
      <c r="B24" s="31" t="s">
        <v>35</v>
      </c>
      <c r="C24" s="30" t="s">
        <v>32</v>
      </c>
      <c r="D24" s="31">
        <v>0</v>
      </c>
    </row>
    <row r="25" spans="1:4" ht="7.5" customHeight="1">
      <c r="A25" s="5"/>
      <c r="B25" s="6"/>
      <c r="C25" s="6"/>
      <c r="D25" s="6"/>
    </row>
    <row r="26" spans="1:6" ht="12.75">
      <c r="A26" s="40"/>
      <c r="B26" s="39"/>
      <c r="C26" s="39"/>
      <c r="D26" s="39"/>
      <c r="E26" s="38"/>
      <c r="F26" s="3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300" verticalDpi="300" orientation="portrait" paperSize="9" r:id="rId1"/>
  <headerFooter alignWithMargins="0">
    <oddHeader>&amp;RZałącznik Nr &amp;A
do Uchwały Nr X/89/2007 Rady Gminy Widuchowa 
z dnia 27 grudnia 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view="pageBreakPreview" zoomScale="75" zoomScaleSheetLayoutView="75" workbookViewId="0" topLeftCell="A37">
      <selection activeCell="J88" sqref="J88"/>
    </sheetView>
  </sheetViews>
  <sheetFormatPr defaultColWidth="9.00390625" defaultRowHeight="12.75"/>
  <cols>
    <col min="1" max="1" width="4.00390625" style="1" customWidth="1"/>
    <col min="2" max="2" width="5.875" style="1" customWidth="1"/>
    <col min="3" max="3" width="7.00390625" style="1" customWidth="1"/>
    <col min="4" max="4" width="7.875" style="1" customWidth="1"/>
    <col min="5" max="5" width="28.375" style="1" customWidth="1"/>
    <col min="6" max="6" width="13.00390625" style="1" customWidth="1"/>
    <col min="7" max="7" width="9.125" style="1" customWidth="1"/>
    <col min="8" max="8" width="11.125" style="1" customWidth="1"/>
    <col min="9" max="9" width="26.375" style="1" customWidth="1"/>
    <col min="10" max="10" width="12.125" style="1" customWidth="1"/>
    <col min="11" max="11" width="13.00390625" style="1" customWidth="1"/>
    <col min="12" max="12" width="9.625" style="1" bestFit="1" customWidth="1"/>
    <col min="13" max="13" width="9.125" style="1" customWidth="1"/>
    <col min="14" max="14" width="11.625" style="1" customWidth="1"/>
    <col min="15" max="16384" width="9.125" style="1" customWidth="1"/>
  </cols>
  <sheetData>
    <row r="1" spans="1:13" ht="18">
      <c r="A1" s="651" t="s">
        <v>404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</row>
    <row r="2" spans="1:13" ht="10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" t="s">
        <v>41</v>
      </c>
    </row>
    <row r="3" spans="1:13" s="247" customFormat="1" ht="12.75">
      <c r="A3" s="641" t="s">
        <v>57</v>
      </c>
      <c r="B3" s="641" t="s">
        <v>2</v>
      </c>
      <c r="C3" s="641" t="s">
        <v>40</v>
      </c>
      <c r="D3" s="641" t="s">
        <v>4</v>
      </c>
      <c r="E3" s="641" t="s">
        <v>405</v>
      </c>
      <c r="F3" s="641" t="s">
        <v>406</v>
      </c>
      <c r="G3" s="652" t="s">
        <v>407</v>
      </c>
      <c r="H3" s="641" t="s">
        <v>408</v>
      </c>
      <c r="I3" s="641" t="s">
        <v>409</v>
      </c>
      <c r="J3" s="644" t="s">
        <v>67</v>
      </c>
      <c r="K3" s="645"/>
      <c r="L3" s="645"/>
      <c r="M3" s="646"/>
    </row>
    <row r="4" spans="1:13" s="247" customFormat="1" ht="12.75">
      <c r="A4" s="642"/>
      <c r="B4" s="642"/>
      <c r="C4" s="642"/>
      <c r="D4" s="642"/>
      <c r="E4" s="642"/>
      <c r="F4" s="642"/>
      <c r="G4" s="653"/>
      <c r="H4" s="642"/>
      <c r="I4" s="642"/>
      <c r="J4" s="647" t="s">
        <v>410</v>
      </c>
      <c r="K4" s="649" t="s">
        <v>411</v>
      </c>
      <c r="L4" s="647" t="s">
        <v>339</v>
      </c>
      <c r="M4" s="647" t="s">
        <v>412</v>
      </c>
    </row>
    <row r="5" spans="1:13" s="247" customFormat="1" ht="28.5" customHeight="1" thickBot="1">
      <c r="A5" s="643"/>
      <c r="B5" s="643"/>
      <c r="C5" s="643"/>
      <c r="D5" s="643"/>
      <c r="E5" s="643"/>
      <c r="F5" s="643"/>
      <c r="G5" s="654"/>
      <c r="H5" s="643"/>
      <c r="I5" s="643"/>
      <c r="J5" s="648"/>
      <c r="K5" s="650"/>
      <c r="L5" s="648"/>
      <c r="M5" s="648"/>
    </row>
    <row r="6" spans="1:14" s="247" customFormat="1" ht="13.5" thickBot="1">
      <c r="A6" s="248">
        <v>1</v>
      </c>
      <c r="B6" s="249">
        <v>2</v>
      </c>
      <c r="C6" s="249">
        <v>3</v>
      </c>
      <c r="D6" s="250">
        <v>4</v>
      </c>
      <c r="E6" s="249">
        <v>5</v>
      </c>
      <c r="F6" s="251">
        <v>6</v>
      </c>
      <c r="G6" s="251">
        <v>7</v>
      </c>
      <c r="H6" s="249">
        <v>8</v>
      </c>
      <c r="I6" s="251">
        <v>9</v>
      </c>
      <c r="J6" s="249">
        <v>10</v>
      </c>
      <c r="K6" s="249">
        <v>11</v>
      </c>
      <c r="L6" s="249">
        <v>12</v>
      </c>
      <c r="M6" s="249">
        <v>13</v>
      </c>
      <c r="N6" s="247">
        <f>SUM(N7:P7)</f>
        <v>2353551</v>
      </c>
    </row>
    <row r="7" spans="1:16" s="247" customFormat="1" ht="12.75" customHeight="1">
      <c r="A7" s="612">
        <v>1</v>
      </c>
      <c r="B7" s="604" t="s">
        <v>318</v>
      </c>
      <c r="C7" s="604" t="s">
        <v>319</v>
      </c>
      <c r="D7" s="601"/>
      <c r="E7" s="604" t="s">
        <v>413</v>
      </c>
      <c r="F7" s="604" t="s">
        <v>414</v>
      </c>
      <c r="G7" s="601" t="s">
        <v>416</v>
      </c>
      <c r="H7" s="638">
        <v>2353551</v>
      </c>
      <c r="I7" s="246" t="s">
        <v>417</v>
      </c>
      <c r="J7" s="252">
        <f>SUM(J9:J10)</f>
        <v>1157622</v>
      </c>
      <c r="K7" s="252">
        <f>SUM(K9:K10)</f>
        <v>1157621</v>
      </c>
      <c r="L7" s="252">
        <f>SUM(L9:L10)</f>
        <v>0</v>
      </c>
      <c r="M7" s="252">
        <f>SUM(M9:M10)</f>
        <v>0</v>
      </c>
      <c r="N7" s="247">
        <f>SUM(J7:M7)</f>
        <v>2315243</v>
      </c>
      <c r="O7" s="247">
        <v>25308</v>
      </c>
      <c r="P7" s="247">
        <v>13000</v>
      </c>
    </row>
    <row r="8" spans="1:13" s="247" customFormat="1" ht="12.75">
      <c r="A8" s="605"/>
      <c r="B8" s="605"/>
      <c r="C8" s="605"/>
      <c r="D8" s="605"/>
      <c r="E8" s="598"/>
      <c r="F8" s="605"/>
      <c r="G8" s="605"/>
      <c r="H8" s="639"/>
      <c r="I8" s="253" t="s">
        <v>418</v>
      </c>
      <c r="J8" s="254">
        <v>0</v>
      </c>
      <c r="K8" s="244">
        <v>0</v>
      </c>
      <c r="L8" s="244">
        <v>0</v>
      </c>
      <c r="M8" s="244">
        <v>0</v>
      </c>
    </row>
    <row r="9" spans="1:13" s="247" customFormat="1" ht="12.75">
      <c r="A9" s="605"/>
      <c r="B9" s="605"/>
      <c r="C9" s="605"/>
      <c r="D9" s="605"/>
      <c r="E9" s="598"/>
      <c r="F9" s="605"/>
      <c r="G9" s="605"/>
      <c r="H9" s="639"/>
      <c r="I9" s="244" t="s">
        <v>419</v>
      </c>
      <c r="J9" s="244">
        <v>289406</v>
      </c>
      <c r="K9" s="244">
        <v>289405</v>
      </c>
      <c r="L9" s="244">
        <v>0</v>
      </c>
      <c r="M9" s="244">
        <v>0</v>
      </c>
    </row>
    <row r="10" spans="1:14" s="247" customFormat="1" ht="13.5" thickBot="1">
      <c r="A10" s="606"/>
      <c r="B10" s="606"/>
      <c r="C10" s="606"/>
      <c r="D10" s="606"/>
      <c r="E10" s="637"/>
      <c r="F10" s="606"/>
      <c r="G10" s="606"/>
      <c r="H10" s="640"/>
      <c r="I10" s="255" t="s">
        <v>420</v>
      </c>
      <c r="J10" s="245">
        <v>868216</v>
      </c>
      <c r="K10" s="245">
        <v>868216</v>
      </c>
      <c r="L10" s="245">
        <v>0</v>
      </c>
      <c r="M10" s="245">
        <v>0</v>
      </c>
      <c r="N10" s="247">
        <f>SUM(N11:P11)</f>
        <v>1527709</v>
      </c>
    </row>
    <row r="11" spans="1:16" s="247" customFormat="1" ht="12.75" customHeight="1">
      <c r="A11" s="599">
        <v>2</v>
      </c>
      <c r="B11" s="634" t="s">
        <v>318</v>
      </c>
      <c r="C11" s="634" t="s">
        <v>319</v>
      </c>
      <c r="D11" s="611"/>
      <c r="E11" s="634" t="s">
        <v>421</v>
      </c>
      <c r="F11" s="634" t="s">
        <v>414</v>
      </c>
      <c r="G11" s="601" t="s">
        <v>416</v>
      </c>
      <c r="H11" s="601">
        <v>1527709</v>
      </c>
      <c r="I11" s="256" t="s">
        <v>417</v>
      </c>
      <c r="J11" s="243">
        <f>SUM(J12:J14)</f>
        <v>744249</v>
      </c>
      <c r="K11" s="243">
        <f>SUM(K12:K14)</f>
        <v>744250</v>
      </c>
      <c r="L11" s="243">
        <f>SUM(L12:L14)</f>
        <v>0</v>
      </c>
      <c r="M11" s="243">
        <f>SUM(M12:M14)</f>
        <v>0</v>
      </c>
      <c r="N11" s="247">
        <f>SUM(J11:M11)</f>
        <v>1488499</v>
      </c>
      <c r="O11" s="247">
        <v>24210</v>
      </c>
      <c r="P11" s="247">
        <v>15000</v>
      </c>
    </row>
    <row r="12" spans="1:13" s="247" customFormat="1" ht="12.75">
      <c r="A12" s="609"/>
      <c r="B12" s="609"/>
      <c r="C12" s="609"/>
      <c r="D12" s="609"/>
      <c r="E12" s="635"/>
      <c r="F12" s="609"/>
      <c r="G12" s="605"/>
      <c r="H12" s="605"/>
      <c r="I12" s="253" t="s">
        <v>422</v>
      </c>
      <c r="J12" s="244">
        <v>0</v>
      </c>
      <c r="K12" s="244">
        <v>0</v>
      </c>
      <c r="L12" s="244">
        <v>0</v>
      </c>
      <c r="M12" s="244">
        <v>0</v>
      </c>
    </row>
    <row r="13" spans="1:13" s="247" customFormat="1" ht="12.75">
      <c r="A13" s="609"/>
      <c r="B13" s="609"/>
      <c r="C13" s="609"/>
      <c r="D13" s="609"/>
      <c r="E13" s="635"/>
      <c r="F13" s="609"/>
      <c r="G13" s="605"/>
      <c r="H13" s="605"/>
      <c r="I13" s="244" t="s">
        <v>419</v>
      </c>
      <c r="J13" s="244">
        <v>186062</v>
      </c>
      <c r="K13" s="244">
        <v>186063</v>
      </c>
      <c r="L13" s="244">
        <v>0</v>
      </c>
      <c r="M13" s="244">
        <v>0</v>
      </c>
    </row>
    <row r="14" spans="1:14" s="247" customFormat="1" ht="13.5" thickBot="1">
      <c r="A14" s="600"/>
      <c r="B14" s="600"/>
      <c r="C14" s="600"/>
      <c r="D14" s="600"/>
      <c r="E14" s="602"/>
      <c r="F14" s="600"/>
      <c r="G14" s="606"/>
      <c r="H14" s="606"/>
      <c r="I14" s="255" t="s">
        <v>338</v>
      </c>
      <c r="J14" s="245">
        <v>558187</v>
      </c>
      <c r="K14" s="245">
        <v>558187</v>
      </c>
      <c r="L14" s="245">
        <v>0</v>
      </c>
      <c r="M14" s="245">
        <v>0</v>
      </c>
      <c r="N14" s="247">
        <f>SUM(N15:P15)</f>
        <v>255000</v>
      </c>
    </row>
    <row r="15" spans="1:16" s="247" customFormat="1" ht="12.75">
      <c r="A15" s="612">
        <v>3</v>
      </c>
      <c r="B15" s="634" t="s">
        <v>320</v>
      </c>
      <c r="C15" s="634" t="s">
        <v>321</v>
      </c>
      <c r="D15" s="611"/>
      <c r="E15" s="634" t="s">
        <v>423</v>
      </c>
      <c r="F15" s="634" t="s">
        <v>414</v>
      </c>
      <c r="G15" s="611" t="s">
        <v>424</v>
      </c>
      <c r="H15" s="603">
        <v>255000</v>
      </c>
      <c r="I15" s="256" t="s">
        <v>417</v>
      </c>
      <c r="J15" s="243">
        <f>SUM(J16:J18)</f>
        <v>129380</v>
      </c>
      <c r="K15" s="243">
        <f>SUM(K16:K18)</f>
        <v>115000</v>
      </c>
      <c r="L15" s="243">
        <f>SUM(L16:L18)</f>
        <v>0</v>
      </c>
      <c r="M15" s="243">
        <f>SUM(M16:M18)</f>
        <v>0</v>
      </c>
      <c r="N15" s="247">
        <f>SUM(J15:M15)</f>
        <v>244380</v>
      </c>
      <c r="P15" s="247">
        <v>10620</v>
      </c>
    </row>
    <row r="16" spans="1:13" s="247" customFormat="1" ht="12.75">
      <c r="A16" s="605"/>
      <c r="B16" s="609"/>
      <c r="C16" s="609"/>
      <c r="D16" s="609"/>
      <c r="E16" s="635"/>
      <c r="F16" s="609"/>
      <c r="G16" s="609"/>
      <c r="H16" s="609"/>
      <c r="I16" s="253" t="s">
        <v>422</v>
      </c>
      <c r="J16" s="244">
        <v>129380</v>
      </c>
      <c r="K16" s="244">
        <v>115000</v>
      </c>
      <c r="L16" s="244">
        <v>0</v>
      </c>
      <c r="M16" s="244">
        <v>0</v>
      </c>
    </row>
    <row r="17" spans="1:13" s="247" customFormat="1" ht="12.75">
      <c r="A17" s="605"/>
      <c r="B17" s="609"/>
      <c r="C17" s="609"/>
      <c r="D17" s="609"/>
      <c r="E17" s="635"/>
      <c r="F17" s="609"/>
      <c r="G17" s="609"/>
      <c r="H17" s="609"/>
      <c r="I17" s="253" t="s">
        <v>425</v>
      </c>
      <c r="J17" s="244">
        <v>0</v>
      </c>
      <c r="K17" s="244">
        <v>0</v>
      </c>
      <c r="L17" s="244">
        <v>0</v>
      </c>
      <c r="M17" s="244">
        <v>0</v>
      </c>
    </row>
    <row r="18" spans="1:13" s="247" customFormat="1" ht="13.5" thickBot="1">
      <c r="A18" s="606"/>
      <c r="B18" s="600"/>
      <c r="C18" s="600"/>
      <c r="D18" s="600"/>
      <c r="E18" s="602"/>
      <c r="F18" s="600"/>
      <c r="G18" s="600"/>
      <c r="H18" s="600"/>
      <c r="I18" s="255" t="s">
        <v>338</v>
      </c>
      <c r="J18" s="245">
        <v>0</v>
      </c>
      <c r="K18" s="245">
        <v>0</v>
      </c>
      <c r="L18" s="245">
        <v>0</v>
      </c>
      <c r="M18" s="245">
        <v>0</v>
      </c>
    </row>
    <row r="19" spans="1:13" s="247" customFormat="1" ht="12.75">
      <c r="A19" s="599">
        <v>4</v>
      </c>
      <c r="B19" s="611">
        <v>600</v>
      </c>
      <c r="C19" s="611">
        <v>60016</v>
      </c>
      <c r="D19" s="611"/>
      <c r="E19" s="634" t="s">
        <v>426</v>
      </c>
      <c r="F19" s="634" t="s">
        <v>414</v>
      </c>
      <c r="G19" s="611" t="s">
        <v>427</v>
      </c>
      <c r="H19" s="611">
        <v>90500</v>
      </c>
      <c r="I19" s="256" t="s">
        <v>417</v>
      </c>
      <c r="J19" s="243">
        <v>40000</v>
      </c>
      <c r="K19" s="243">
        <f>SUM(K20:K22)</f>
        <v>0</v>
      </c>
      <c r="L19" s="243">
        <f>SUM(L20:L22)</f>
        <v>0</v>
      </c>
      <c r="M19" s="243">
        <f>SUM(M20:M22)</f>
        <v>0</v>
      </c>
    </row>
    <row r="20" spans="1:13" s="247" customFormat="1" ht="12.75">
      <c r="A20" s="609"/>
      <c r="B20" s="609"/>
      <c r="C20" s="609"/>
      <c r="D20" s="609"/>
      <c r="E20" s="635"/>
      <c r="F20" s="609"/>
      <c r="G20" s="609"/>
      <c r="H20" s="609"/>
      <c r="I20" s="253" t="s">
        <v>422</v>
      </c>
      <c r="J20" s="244">
        <v>40000</v>
      </c>
      <c r="K20" s="244">
        <v>0</v>
      </c>
      <c r="L20" s="244">
        <v>0</v>
      </c>
      <c r="M20" s="244">
        <v>0</v>
      </c>
    </row>
    <row r="21" spans="1:13" s="247" customFormat="1" ht="12.75">
      <c r="A21" s="609"/>
      <c r="B21" s="609"/>
      <c r="C21" s="609"/>
      <c r="D21" s="609"/>
      <c r="E21" s="635"/>
      <c r="F21" s="609"/>
      <c r="G21" s="609"/>
      <c r="H21" s="609"/>
      <c r="I21" s="244" t="s">
        <v>419</v>
      </c>
      <c r="J21" s="244">
        <v>0</v>
      </c>
      <c r="K21" s="244">
        <v>0</v>
      </c>
      <c r="L21" s="244">
        <v>0</v>
      </c>
      <c r="M21" s="244">
        <v>0</v>
      </c>
    </row>
    <row r="22" spans="1:13" s="247" customFormat="1" ht="28.5" customHeight="1" thickBot="1">
      <c r="A22" s="600"/>
      <c r="B22" s="600"/>
      <c r="C22" s="600"/>
      <c r="D22" s="600"/>
      <c r="E22" s="602"/>
      <c r="F22" s="600"/>
      <c r="G22" s="600"/>
      <c r="H22" s="600"/>
      <c r="I22" s="255" t="s">
        <v>338</v>
      </c>
      <c r="J22" s="245">
        <v>0</v>
      </c>
      <c r="K22" s="245">
        <v>0</v>
      </c>
      <c r="L22" s="245">
        <v>0</v>
      </c>
      <c r="M22" s="245">
        <v>0</v>
      </c>
    </row>
    <row r="23" spans="1:13" s="247" customFormat="1" ht="12.75">
      <c r="A23" s="612">
        <v>5</v>
      </c>
      <c r="B23" s="611">
        <v>600</v>
      </c>
      <c r="C23" s="611">
        <v>60016</v>
      </c>
      <c r="D23" s="611"/>
      <c r="E23" s="634" t="s">
        <v>428</v>
      </c>
      <c r="F23" s="634" t="s">
        <v>414</v>
      </c>
      <c r="G23" s="611">
        <v>2008</v>
      </c>
      <c r="H23" s="611">
        <v>1749478</v>
      </c>
      <c r="I23" s="256" t="s">
        <v>417</v>
      </c>
      <c r="J23" s="243">
        <f>SUM(J24:J26)</f>
        <v>1749478</v>
      </c>
      <c r="K23" s="243">
        <f>SUM(K24:K26)</f>
        <v>0</v>
      </c>
      <c r="L23" s="243">
        <f>SUM(L24:L26)</f>
        <v>0</v>
      </c>
      <c r="M23" s="243">
        <f>SUM(M24:M26)</f>
        <v>0</v>
      </c>
    </row>
    <row r="24" spans="1:13" s="247" customFormat="1" ht="12.75">
      <c r="A24" s="605"/>
      <c r="B24" s="609"/>
      <c r="C24" s="609"/>
      <c r="D24" s="609"/>
      <c r="E24" s="635"/>
      <c r="F24" s="609"/>
      <c r="G24" s="609"/>
      <c r="H24" s="609"/>
      <c r="I24" s="253" t="s">
        <v>422</v>
      </c>
      <c r="J24" s="244">
        <f>1364278-J25</f>
        <v>1194278</v>
      </c>
      <c r="K24" s="244">
        <v>0</v>
      </c>
      <c r="L24" s="244">
        <v>0</v>
      </c>
      <c r="M24" s="244">
        <v>0</v>
      </c>
    </row>
    <row r="25" spans="1:13" s="247" customFormat="1" ht="12.75">
      <c r="A25" s="605"/>
      <c r="B25" s="609"/>
      <c r="C25" s="609"/>
      <c r="D25" s="609"/>
      <c r="E25" s="635"/>
      <c r="F25" s="609"/>
      <c r="G25" s="609"/>
      <c r="H25" s="609"/>
      <c r="I25" s="244" t="s">
        <v>419</v>
      </c>
      <c r="J25" s="244">
        <v>170000</v>
      </c>
      <c r="K25" s="244">
        <v>0</v>
      </c>
      <c r="L25" s="244">
        <v>0</v>
      </c>
      <c r="M25" s="244">
        <v>0</v>
      </c>
    </row>
    <row r="26" spans="1:13" s="247" customFormat="1" ht="13.5" thickBot="1">
      <c r="A26" s="606"/>
      <c r="B26" s="600"/>
      <c r="C26" s="600"/>
      <c r="D26" s="600"/>
      <c r="E26" s="602"/>
      <c r="F26" s="600"/>
      <c r="G26" s="600"/>
      <c r="H26" s="600"/>
      <c r="I26" s="255" t="s">
        <v>338</v>
      </c>
      <c r="J26" s="245">
        <v>385200</v>
      </c>
      <c r="K26" s="245">
        <v>0</v>
      </c>
      <c r="L26" s="245">
        <v>0</v>
      </c>
      <c r="M26" s="245">
        <v>0</v>
      </c>
    </row>
    <row r="27" spans="1:13" s="247" customFormat="1" ht="12.75">
      <c r="A27" s="599">
        <v>6</v>
      </c>
      <c r="B27" s="611">
        <v>630</v>
      </c>
      <c r="C27" s="611">
        <v>63095</v>
      </c>
      <c r="D27" s="611"/>
      <c r="E27" s="634" t="s">
        <v>429</v>
      </c>
      <c r="F27" s="634" t="s">
        <v>414</v>
      </c>
      <c r="G27" s="611" t="s">
        <v>430</v>
      </c>
      <c r="H27" s="611">
        <v>50000</v>
      </c>
      <c r="I27" s="256" t="s">
        <v>417</v>
      </c>
      <c r="J27" s="243">
        <f>SUM(J28:J30)</f>
        <v>25000</v>
      </c>
      <c r="K27" s="243">
        <f>SUM(K28:K30)</f>
        <v>25000</v>
      </c>
      <c r="L27" s="243">
        <f>SUM(L28:L30)</f>
        <v>0</v>
      </c>
      <c r="M27" s="243">
        <f>SUM(M28:M30)</f>
        <v>0</v>
      </c>
    </row>
    <row r="28" spans="1:13" s="247" customFormat="1" ht="12.75">
      <c r="A28" s="609"/>
      <c r="B28" s="609"/>
      <c r="C28" s="609"/>
      <c r="D28" s="609"/>
      <c r="E28" s="635"/>
      <c r="F28" s="609"/>
      <c r="G28" s="609"/>
      <c r="H28" s="609"/>
      <c r="I28" s="253" t="s">
        <v>422</v>
      </c>
      <c r="J28" s="244">
        <v>25000</v>
      </c>
      <c r="K28" s="244">
        <v>25000</v>
      </c>
      <c r="L28" s="244">
        <v>0</v>
      </c>
      <c r="M28" s="244">
        <v>0</v>
      </c>
    </row>
    <row r="29" spans="1:13" s="247" customFormat="1" ht="12.75">
      <c r="A29" s="609"/>
      <c r="B29" s="609"/>
      <c r="C29" s="609"/>
      <c r="D29" s="609"/>
      <c r="E29" s="635"/>
      <c r="F29" s="609"/>
      <c r="G29" s="609"/>
      <c r="H29" s="609"/>
      <c r="I29" s="244" t="s">
        <v>419</v>
      </c>
      <c r="J29" s="244">
        <v>0</v>
      </c>
      <c r="K29" s="244">
        <v>0</v>
      </c>
      <c r="L29" s="244">
        <v>0</v>
      </c>
      <c r="M29" s="244">
        <v>0</v>
      </c>
    </row>
    <row r="30" spans="1:13" s="247" customFormat="1" ht="13.5" thickBot="1">
      <c r="A30" s="600"/>
      <c r="B30" s="600"/>
      <c r="C30" s="600"/>
      <c r="D30" s="600"/>
      <c r="E30" s="602"/>
      <c r="F30" s="600"/>
      <c r="G30" s="600"/>
      <c r="H30" s="600"/>
      <c r="I30" s="255" t="s">
        <v>338</v>
      </c>
      <c r="J30" s="245">
        <v>0</v>
      </c>
      <c r="K30" s="245">
        <v>0</v>
      </c>
      <c r="L30" s="245">
        <v>0</v>
      </c>
      <c r="M30" s="245">
        <v>0</v>
      </c>
    </row>
    <row r="31" spans="1:13" s="247" customFormat="1" ht="12.75">
      <c r="A31" s="612">
        <v>7</v>
      </c>
      <c r="B31" s="611">
        <v>700</v>
      </c>
      <c r="C31" s="611">
        <v>70005</v>
      </c>
      <c r="D31" s="611"/>
      <c r="E31" s="634" t="s">
        <v>431</v>
      </c>
      <c r="F31" s="634" t="s">
        <v>414</v>
      </c>
      <c r="G31" s="611" t="s">
        <v>416</v>
      </c>
      <c r="H31" s="611">
        <v>168700</v>
      </c>
      <c r="I31" s="256" t="s">
        <v>417</v>
      </c>
      <c r="J31" s="243">
        <f>SUM(J32:J34)</f>
        <v>50000</v>
      </c>
      <c r="K31" s="243">
        <f>SUM(K32:K34)</f>
        <v>93000</v>
      </c>
      <c r="L31" s="243">
        <f>SUM(L32:L34)</f>
        <v>0</v>
      </c>
      <c r="M31" s="243">
        <f>SUM(M32:M34)</f>
        <v>0</v>
      </c>
    </row>
    <row r="32" spans="1:13" s="247" customFormat="1" ht="12.75">
      <c r="A32" s="605"/>
      <c r="B32" s="609"/>
      <c r="C32" s="609"/>
      <c r="D32" s="609"/>
      <c r="E32" s="635"/>
      <c r="F32" s="609"/>
      <c r="G32" s="609"/>
      <c r="H32" s="609"/>
      <c r="I32" s="253" t="s">
        <v>422</v>
      </c>
      <c r="J32" s="244">
        <v>50000</v>
      </c>
      <c r="K32" s="244">
        <v>93000</v>
      </c>
      <c r="L32" s="244">
        <v>0</v>
      </c>
      <c r="M32" s="244">
        <v>0</v>
      </c>
    </row>
    <row r="33" spans="1:13" s="247" customFormat="1" ht="12.75">
      <c r="A33" s="605"/>
      <c r="B33" s="609"/>
      <c r="C33" s="609"/>
      <c r="D33" s="609"/>
      <c r="E33" s="635"/>
      <c r="F33" s="609"/>
      <c r="G33" s="609"/>
      <c r="H33" s="609"/>
      <c r="I33" s="244" t="s">
        <v>419</v>
      </c>
      <c r="J33" s="244">
        <v>0</v>
      </c>
      <c r="K33" s="244">
        <v>0</v>
      </c>
      <c r="L33" s="244">
        <v>0</v>
      </c>
      <c r="M33" s="244">
        <v>0</v>
      </c>
    </row>
    <row r="34" spans="1:13" s="247" customFormat="1" ht="13.5" thickBot="1">
      <c r="A34" s="606"/>
      <c r="B34" s="600"/>
      <c r="C34" s="600"/>
      <c r="D34" s="600"/>
      <c r="E34" s="602"/>
      <c r="F34" s="600"/>
      <c r="G34" s="600"/>
      <c r="H34" s="600"/>
      <c r="I34" s="255" t="s">
        <v>338</v>
      </c>
      <c r="J34" s="245">
        <v>0</v>
      </c>
      <c r="K34" s="245">
        <v>0</v>
      </c>
      <c r="L34" s="245">
        <v>0</v>
      </c>
      <c r="M34" s="245">
        <v>0</v>
      </c>
    </row>
    <row r="35" spans="1:13" s="247" customFormat="1" ht="12.75">
      <c r="A35" s="599">
        <v>8</v>
      </c>
      <c r="B35" s="611">
        <v>700</v>
      </c>
      <c r="C35" s="611">
        <v>70005</v>
      </c>
      <c r="D35" s="611"/>
      <c r="E35" s="634" t="s">
        <v>432</v>
      </c>
      <c r="F35" s="634" t="s">
        <v>414</v>
      </c>
      <c r="G35" s="611" t="s">
        <v>433</v>
      </c>
      <c r="H35" s="611">
        <v>250000</v>
      </c>
      <c r="I35" s="256" t="s">
        <v>417</v>
      </c>
      <c r="J35" s="243">
        <v>92462</v>
      </c>
      <c r="K35" s="243">
        <f>SUM(K36:K38)</f>
        <v>0</v>
      </c>
      <c r="L35" s="243">
        <f>SUM(L36:L38)</f>
        <v>0</v>
      </c>
      <c r="M35" s="243">
        <f>SUM(M36:M38)</f>
        <v>0</v>
      </c>
    </row>
    <row r="36" spans="1:13" s="247" customFormat="1" ht="12.75">
      <c r="A36" s="609"/>
      <c r="B36" s="609"/>
      <c r="C36" s="609"/>
      <c r="D36" s="609"/>
      <c r="E36" s="635"/>
      <c r="F36" s="609"/>
      <c r="G36" s="609"/>
      <c r="H36" s="609"/>
      <c r="I36" s="253" t="s">
        <v>422</v>
      </c>
      <c r="J36" s="244">
        <v>92462</v>
      </c>
      <c r="K36" s="244">
        <v>0</v>
      </c>
      <c r="L36" s="244">
        <v>0</v>
      </c>
      <c r="M36" s="244">
        <v>0</v>
      </c>
    </row>
    <row r="37" spans="1:13" s="247" customFormat="1" ht="12.75">
      <c r="A37" s="609"/>
      <c r="B37" s="609"/>
      <c r="C37" s="609"/>
      <c r="D37" s="609"/>
      <c r="E37" s="635"/>
      <c r="F37" s="609"/>
      <c r="G37" s="609"/>
      <c r="H37" s="609"/>
      <c r="I37" s="244" t="s">
        <v>419</v>
      </c>
      <c r="J37" s="244">
        <v>0</v>
      </c>
      <c r="K37" s="244">
        <v>0</v>
      </c>
      <c r="L37" s="244">
        <v>0</v>
      </c>
      <c r="M37" s="244">
        <v>0</v>
      </c>
    </row>
    <row r="38" spans="1:14" s="247" customFormat="1" ht="13.5" thickBot="1">
      <c r="A38" s="600"/>
      <c r="B38" s="600"/>
      <c r="C38" s="600"/>
      <c r="D38" s="600"/>
      <c r="E38" s="602"/>
      <c r="F38" s="600"/>
      <c r="G38" s="600"/>
      <c r="H38" s="600"/>
      <c r="I38" s="255" t="s">
        <v>338</v>
      </c>
      <c r="J38" s="245">
        <v>0</v>
      </c>
      <c r="K38" s="245">
        <v>0</v>
      </c>
      <c r="L38" s="245">
        <v>0</v>
      </c>
      <c r="M38" s="245">
        <v>0</v>
      </c>
      <c r="N38" s="247">
        <f>SUM(N43:P43)</f>
        <v>1739510</v>
      </c>
    </row>
    <row r="39" spans="1:13" s="247" customFormat="1" ht="12.75">
      <c r="A39" s="612">
        <v>9</v>
      </c>
      <c r="B39" s="611">
        <v>750</v>
      </c>
      <c r="C39" s="611">
        <v>75023</v>
      </c>
      <c r="D39" s="611"/>
      <c r="E39" s="634" t="s">
        <v>434</v>
      </c>
      <c r="F39" s="634" t="s">
        <v>414</v>
      </c>
      <c r="G39" s="611" t="s">
        <v>430</v>
      </c>
      <c r="H39" s="611">
        <f>SUM(J39:M39)</f>
        <v>70000</v>
      </c>
      <c r="I39" s="256" t="s">
        <v>417</v>
      </c>
      <c r="J39" s="243">
        <f>SUM(J40:J42)</f>
        <v>20000</v>
      </c>
      <c r="K39" s="243">
        <f>SUM(K40:K42)</f>
        <v>50000</v>
      </c>
      <c r="L39" s="243">
        <f>SUM(L40:L42)</f>
        <v>0</v>
      </c>
      <c r="M39" s="243">
        <f>SUM(M40:M42)</f>
        <v>0</v>
      </c>
    </row>
    <row r="40" spans="1:13" s="247" customFormat="1" ht="12.75">
      <c r="A40" s="605"/>
      <c r="B40" s="609"/>
      <c r="C40" s="609"/>
      <c r="D40" s="609"/>
      <c r="E40" s="635"/>
      <c r="F40" s="609"/>
      <c r="G40" s="609"/>
      <c r="H40" s="609"/>
      <c r="I40" s="253" t="s">
        <v>422</v>
      </c>
      <c r="J40" s="244">
        <v>20000</v>
      </c>
      <c r="K40" s="244">
        <v>50000</v>
      </c>
      <c r="L40" s="244">
        <v>0</v>
      </c>
      <c r="M40" s="244">
        <v>0</v>
      </c>
    </row>
    <row r="41" spans="1:13" s="247" customFormat="1" ht="12.75">
      <c r="A41" s="605"/>
      <c r="B41" s="609"/>
      <c r="C41" s="609"/>
      <c r="D41" s="609"/>
      <c r="E41" s="635"/>
      <c r="F41" s="609"/>
      <c r="G41" s="609"/>
      <c r="H41" s="609"/>
      <c r="I41" s="244" t="s">
        <v>419</v>
      </c>
      <c r="J41" s="244">
        <v>0</v>
      </c>
      <c r="K41" s="244">
        <v>0</v>
      </c>
      <c r="L41" s="244">
        <v>0</v>
      </c>
      <c r="M41" s="244">
        <v>0</v>
      </c>
    </row>
    <row r="42" spans="1:13" s="247" customFormat="1" ht="34.5" customHeight="1" thickBot="1">
      <c r="A42" s="606"/>
      <c r="B42" s="600"/>
      <c r="C42" s="600"/>
      <c r="D42" s="600"/>
      <c r="E42" s="602"/>
      <c r="F42" s="600"/>
      <c r="G42" s="600"/>
      <c r="H42" s="600"/>
      <c r="I42" s="255" t="s">
        <v>338</v>
      </c>
      <c r="J42" s="245">
        <v>0</v>
      </c>
      <c r="K42" s="245">
        <v>0</v>
      </c>
      <c r="L42" s="245">
        <v>0</v>
      </c>
      <c r="M42" s="245">
        <v>0</v>
      </c>
    </row>
    <row r="43" spans="1:16" s="247" customFormat="1" ht="12.75">
      <c r="A43" s="599">
        <v>10</v>
      </c>
      <c r="B43" s="611">
        <v>801</v>
      </c>
      <c r="C43" s="611">
        <v>80101</v>
      </c>
      <c r="D43" s="611"/>
      <c r="E43" s="634" t="s">
        <v>435</v>
      </c>
      <c r="F43" s="634" t="s">
        <v>414</v>
      </c>
      <c r="G43" s="611" t="s">
        <v>424</v>
      </c>
      <c r="H43" s="611">
        <v>1739510</v>
      </c>
      <c r="I43" s="256" t="s">
        <v>417</v>
      </c>
      <c r="J43" s="243">
        <f>SUM(J44:J46)</f>
        <v>700000</v>
      </c>
      <c r="K43" s="243">
        <f>SUM(K44:K46)</f>
        <v>1004050</v>
      </c>
      <c r="L43" s="243">
        <f>SUM(L44:L46)</f>
        <v>0</v>
      </c>
      <c r="M43" s="243">
        <f>SUM(M44:M46)</f>
        <v>0</v>
      </c>
      <c r="N43" s="247">
        <f>SUM(J43:M43)</f>
        <v>1704050</v>
      </c>
      <c r="O43" s="247">
        <v>21960</v>
      </c>
      <c r="P43" s="247">
        <v>13500</v>
      </c>
    </row>
    <row r="44" spans="1:13" s="247" customFormat="1" ht="12.75">
      <c r="A44" s="609"/>
      <c r="B44" s="609"/>
      <c r="C44" s="609"/>
      <c r="D44" s="609"/>
      <c r="E44" s="635"/>
      <c r="F44" s="609"/>
      <c r="G44" s="609"/>
      <c r="H44" s="609"/>
      <c r="I44" s="253" t="s">
        <v>422</v>
      </c>
      <c r="J44" s="257">
        <v>0</v>
      </c>
      <c r="K44" s="244">
        <v>251013</v>
      </c>
      <c r="L44" s="244">
        <v>0</v>
      </c>
      <c r="M44" s="244">
        <v>0</v>
      </c>
    </row>
    <row r="45" spans="1:13" s="247" customFormat="1" ht="12.75">
      <c r="A45" s="609"/>
      <c r="B45" s="609"/>
      <c r="C45" s="609"/>
      <c r="D45" s="609"/>
      <c r="E45" s="635"/>
      <c r="F45" s="609"/>
      <c r="G45" s="609"/>
      <c r="H45" s="609"/>
      <c r="I45" s="244" t="s">
        <v>419</v>
      </c>
      <c r="J45" s="244">
        <v>175000</v>
      </c>
      <c r="K45" s="244">
        <v>0</v>
      </c>
      <c r="L45" s="244">
        <v>0</v>
      </c>
      <c r="M45" s="244">
        <v>0</v>
      </c>
    </row>
    <row r="46" spans="1:14" s="247" customFormat="1" ht="13.5" thickBot="1">
      <c r="A46" s="600"/>
      <c r="B46" s="600"/>
      <c r="C46" s="600"/>
      <c r="D46" s="600"/>
      <c r="E46" s="602"/>
      <c r="F46" s="600"/>
      <c r="G46" s="600"/>
      <c r="H46" s="600"/>
      <c r="I46" s="255" t="s">
        <v>338</v>
      </c>
      <c r="J46" s="245">
        <v>525000</v>
      </c>
      <c r="K46" s="245">
        <v>753037</v>
      </c>
      <c r="L46" s="245">
        <v>0</v>
      </c>
      <c r="M46" s="245">
        <v>0</v>
      </c>
      <c r="N46" s="247">
        <f>SUM(N47:P47)</f>
        <v>61366</v>
      </c>
    </row>
    <row r="47" spans="1:16" s="247" customFormat="1" ht="12.75">
      <c r="A47" s="612">
        <v>11</v>
      </c>
      <c r="B47" s="611">
        <v>801</v>
      </c>
      <c r="C47" s="611">
        <v>80101</v>
      </c>
      <c r="D47" s="611"/>
      <c r="E47" s="634" t="s">
        <v>437</v>
      </c>
      <c r="F47" s="634" t="s">
        <v>414</v>
      </c>
      <c r="G47" s="611" t="s">
        <v>427</v>
      </c>
      <c r="H47" s="611">
        <v>61366</v>
      </c>
      <c r="I47" s="256" t="s">
        <v>417</v>
      </c>
      <c r="J47" s="243">
        <v>11366</v>
      </c>
      <c r="K47" s="243">
        <v>0</v>
      </c>
      <c r="L47" s="243">
        <v>0</v>
      </c>
      <c r="M47" s="243">
        <v>0</v>
      </c>
      <c r="N47" s="247">
        <f>SUM(J47:M47)</f>
        <v>11366</v>
      </c>
      <c r="O47" s="247">
        <v>0</v>
      </c>
      <c r="P47" s="247">
        <v>50000</v>
      </c>
    </row>
    <row r="48" spans="1:13" s="247" customFormat="1" ht="12.75">
      <c r="A48" s="605"/>
      <c r="B48" s="609"/>
      <c r="C48" s="609"/>
      <c r="D48" s="609"/>
      <c r="E48" s="635"/>
      <c r="F48" s="609"/>
      <c r="G48" s="609"/>
      <c r="H48" s="609"/>
      <c r="I48" s="253" t="s">
        <v>422</v>
      </c>
      <c r="J48" s="244">
        <v>11366</v>
      </c>
      <c r="K48" s="244">
        <v>0</v>
      </c>
      <c r="L48" s="244">
        <v>0</v>
      </c>
      <c r="M48" s="244">
        <v>0</v>
      </c>
    </row>
    <row r="49" spans="1:13" s="247" customFormat="1" ht="12.75">
      <c r="A49" s="605"/>
      <c r="B49" s="609"/>
      <c r="C49" s="609"/>
      <c r="D49" s="609"/>
      <c r="E49" s="635"/>
      <c r="F49" s="609"/>
      <c r="G49" s="609"/>
      <c r="H49" s="609"/>
      <c r="I49" s="244" t="s">
        <v>419</v>
      </c>
      <c r="J49" s="244">
        <v>0</v>
      </c>
      <c r="K49" s="244">
        <v>0</v>
      </c>
      <c r="L49" s="244">
        <v>0</v>
      </c>
      <c r="M49" s="244">
        <v>0</v>
      </c>
    </row>
    <row r="50" spans="1:14" s="247" customFormat="1" ht="13.5" thickBot="1">
      <c r="A50" s="606"/>
      <c r="B50" s="600"/>
      <c r="C50" s="600"/>
      <c r="D50" s="600"/>
      <c r="E50" s="602"/>
      <c r="F50" s="600"/>
      <c r="G50" s="600"/>
      <c r="H50" s="600"/>
      <c r="I50" s="255" t="s">
        <v>338</v>
      </c>
      <c r="J50" s="245">
        <v>0</v>
      </c>
      <c r="K50" s="245">
        <v>0</v>
      </c>
      <c r="L50" s="245">
        <v>0</v>
      </c>
      <c r="M50" s="245">
        <v>0</v>
      </c>
      <c r="N50" s="247">
        <f>SUM(N51:P51)</f>
        <v>513627</v>
      </c>
    </row>
    <row r="51" spans="1:16" s="247" customFormat="1" ht="12.75" customHeight="1">
      <c r="A51" s="599">
        <v>12</v>
      </c>
      <c r="B51" s="611">
        <v>801</v>
      </c>
      <c r="C51" s="611">
        <v>80103</v>
      </c>
      <c r="D51" s="611"/>
      <c r="E51" s="634" t="s">
        <v>438</v>
      </c>
      <c r="F51" s="634" t="s">
        <v>414</v>
      </c>
      <c r="G51" s="611" t="s">
        <v>433</v>
      </c>
      <c r="H51" s="611">
        <v>513627</v>
      </c>
      <c r="I51" s="256" t="s">
        <v>417</v>
      </c>
      <c r="J51" s="243">
        <f>SUM(J53:J54)</f>
        <v>475523</v>
      </c>
      <c r="K51" s="243">
        <v>0</v>
      </c>
      <c r="L51" s="243">
        <v>0</v>
      </c>
      <c r="M51" s="243">
        <v>0</v>
      </c>
      <c r="N51" s="247">
        <f>SUM(J51:M51)</f>
        <v>475523</v>
      </c>
      <c r="O51" s="247">
        <v>16104</v>
      </c>
      <c r="P51" s="247">
        <v>22000</v>
      </c>
    </row>
    <row r="52" spans="1:13" s="247" customFormat="1" ht="12.75">
      <c r="A52" s="609"/>
      <c r="B52" s="609"/>
      <c r="C52" s="609"/>
      <c r="D52" s="609"/>
      <c r="E52" s="635"/>
      <c r="F52" s="609"/>
      <c r="G52" s="609"/>
      <c r="H52" s="609"/>
      <c r="I52" s="253" t="s">
        <v>422</v>
      </c>
      <c r="J52" s="257">
        <v>0</v>
      </c>
      <c r="K52" s="244">
        <v>0</v>
      </c>
      <c r="L52" s="244">
        <v>0</v>
      </c>
      <c r="M52" s="244">
        <v>0</v>
      </c>
    </row>
    <row r="53" spans="1:13" s="247" customFormat="1" ht="12.75">
      <c r="A53" s="609"/>
      <c r="B53" s="609"/>
      <c r="C53" s="609"/>
      <c r="D53" s="609"/>
      <c r="E53" s="635"/>
      <c r="F53" s="609"/>
      <c r="G53" s="609"/>
      <c r="H53" s="609"/>
      <c r="I53" s="244" t="s">
        <v>419</v>
      </c>
      <c r="J53" s="244">
        <v>118881</v>
      </c>
      <c r="K53" s="244">
        <v>0</v>
      </c>
      <c r="L53" s="244">
        <v>0</v>
      </c>
      <c r="M53" s="244">
        <v>0</v>
      </c>
    </row>
    <row r="54" spans="1:13" s="247" customFormat="1" ht="13.5" thickBot="1">
      <c r="A54" s="600"/>
      <c r="B54" s="600"/>
      <c r="C54" s="600"/>
      <c r="D54" s="600"/>
      <c r="E54" s="602"/>
      <c r="F54" s="600"/>
      <c r="G54" s="600"/>
      <c r="H54" s="600"/>
      <c r="I54" s="255" t="s">
        <v>338</v>
      </c>
      <c r="J54" s="245">
        <v>356642</v>
      </c>
      <c r="K54" s="245">
        <v>0</v>
      </c>
      <c r="L54" s="245">
        <v>0</v>
      </c>
      <c r="M54" s="245">
        <v>0</v>
      </c>
    </row>
    <row r="55" spans="1:13" s="247" customFormat="1" ht="12.75">
      <c r="A55" s="612">
        <v>13</v>
      </c>
      <c r="B55" s="611">
        <v>851</v>
      </c>
      <c r="C55" s="611">
        <v>85121</v>
      </c>
      <c r="D55" s="611"/>
      <c r="E55" s="634" t="s">
        <v>440</v>
      </c>
      <c r="F55" s="634" t="s">
        <v>414</v>
      </c>
      <c r="G55" s="611">
        <v>2008</v>
      </c>
      <c r="H55" s="611">
        <v>122148</v>
      </c>
      <c r="I55" s="256" t="s">
        <v>417</v>
      </c>
      <c r="J55" s="243">
        <f>SUM(J56:J58)</f>
        <v>122148</v>
      </c>
      <c r="K55" s="243">
        <v>0</v>
      </c>
      <c r="L55" s="243">
        <v>0</v>
      </c>
      <c r="M55" s="243">
        <v>0</v>
      </c>
    </row>
    <row r="56" spans="1:13" s="247" customFormat="1" ht="12.75">
      <c r="A56" s="605"/>
      <c r="B56" s="609"/>
      <c r="C56" s="609"/>
      <c r="D56" s="609"/>
      <c r="E56" s="635"/>
      <c r="F56" s="609"/>
      <c r="G56" s="609"/>
      <c r="H56" s="609"/>
      <c r="I56" s="253" t="s">
        <v>422</v>
      </c>
      <c r="J56" s="244">
        <v>122148</v>
      </c>
      <c r="K56" s="244">
        <v>0</v>
      </c>
      <c r="L56" s="244">
        <v>0</v>
      </c>
      <c r="M56" s="244">
        <v>0</v>
      </c>
    </row>
    <row r="57" spans="1:13" s="247" customFormat="1" ht="12.75">
      <c r="A57" s="605"/>
      <c r="B57" s="609"/>
      <c r="C57" s="609"/>
      <c r="D57" s="609"/>
      <c r="E57" s="635"/>
      <c r="F57" s="609"/>
      <c r="G57" s="609"/>
      <c r="H57" s="609"/>
      <c r="I57" s="244" t="s">
        <v>419</v>
      </c>
      <c r="J57" s="244">
        <v>0</v>
      </c>
      <c r="K57" s="244">
        <v>0</v>
      </c>
      <c r="L57" s="244">
        <v>0</v>
      </c>
      <c r="M57" s="244">
        <v>0</v>
      </c>
    </row>
    <row r="58" spans="1:14" s="247" customFormat="1" ht="27.75" customHeight="1" thickBot="1">
      <c r="A58" s="606"/>
      <c r="B58" s="600"/>
      <c r="C58" s="600"/>
      <c r="D58" s="600"/>
      <c r="E58" s="602"/>
      <c r="F58" s="600"/>
      <c r="G58" s="600"/>
      <c r="H58" s="600"/>
      <c r="I58" s="255" t="s">
        <v>338</v>
      </c>
      <c r="J58" s="245">
        <v>0</v>
      </c>
      <c r="K58" s="245">
        <v>0</v>
      </c>
      <c r="L58" s="245">
        <v>0</v>
      </c>
      <c r="M58" s="245">
        <v>0</v>
      </c>
      <c r="N58" s="247">
        <f>SUM(N59:P59)</f>
        <v>5256976</v>
      </c>
    </row>
    <row r="59" spans="1:16" s="247" customFormat="1" ht="12.75">
      <c r="A59" s="599">
        <v>14</v>
      </c>
      <c r="B59" s="611">
        <v>900</v>
      </c>
      <c r="C59" s="611">
        <v>90001</v>
      </c>
      <c r="D59" s="611"/>
      <c r="E59" s="634" t="s">
        <v>441</v>
      </c>
      <c r="F59" s="634" t="s">
        <v>414</v>
      </c>
      <c r="G59" s="611" t="s">
        <v>442</v>
      </c>
      <c r="H59" s="611">
        <v>5256976</v>
      </c>
      <c r="I59" s="256" t="s">
        <v>417</v>
      </c>
      <c r="J59" s="243">
        <f>SUM(J60:J62)</f>
        <v>2000000</v>
      </c>
      <c r="K59" s="243">
        <f>SUM(K60:K62)</f>
        <v>3181858</v>
      </c>
      <c r="L59" s="243">
        <f>SUM(L60:L62)</f>
        <v>0</v>
      </c>
      <c r="M59" s="243">
        <f>SUM(M60:M62)</f>
        <v>0</v>
      </c>
      <c r="N59" s="247">
        <f>SUM(J59:M59)</f>
        <v>5181858</v>
      </c>
      <c r="O59" s="247">
        <v>50804</v>
      </c>
      <c r="P59" s="247">
        <v>24314</v>
      </c>
    </row>
    <row r="60" spans="1:13" s="247" customFormat="1" ht="12.75">
      <c r="A60" s="609"/>
      <c r="B60" s="609"/>
      <c r="C60" s="609"/>
      <c r="D60" s="609"/>
      <c r="E60" s="635"/>
      <c r="F60" s="609"/>
      <c r="G60" s="609"/>
      <c r="H60" s="609"/>
      <c r="I60" s="253" t="s">
        <v>422</v>
      </c>
      <c r="J60" s="244">
        <v>0</v>
      </c>
      <c r="K60" s="247">
        <v>200000</v>
      </c>
      <c r="L60" s="244">
        <v>0</v>
      </c>
      <c r="M60" s="244">
        <v>0</v>
      </c>
    </row>
    <row r="61" spans="1:13" s="247" customFormat="1" ht="12.75">
      <c r="A61" s="609"/>
      <c r="B61" s="609"/>
      <c r="C61" s="609"/>
      <c r="D61" s="609"/>
      <c r="E61" s="635"/>
      <c r="F61" s="609"/>
      <c r="G61" s="609"/>
      <c r="H61" s="609"/>
      <c r="I61" s="244" t="s">
        <v>419</v>
      </c>
      <c r="J61" s="244">
        <v>500000</v>
      </c>
      <c r="K61" s="244">
        <v>595465</v>
      </c>
      <c r="L61" s="244">
        <v>0</v>
      </c>
      <c r="M61" s="244">
        <v>0</v>
      </c>
    </row>
    <row r="62" spans="1:14" s="247" customFormat="1" ht="13.5" thickBot="1">
      <c r="A62" s="600"/>
      <c r="B62" s="600"/>
      <c r="C62" s="600"/>
      <c r="D62" s="600"/>
      <c r="E62" s="602"/>
      <c r="F62" s="600"/>
      <c r="G62" s="600"/>
      <c r="H62" s="600"/>
      <c r="I62" s="255" t="s">
        <v>338</v>
      </c>
      <c r="J62" s="245">
        <v>1500000</v>
      </c>
      <c r="K62" s="245">
        <v>2386393</v>
      </c>
      <c r="L62" s="245">
        <v>0</v>
      </c>
      <c r="M62" s="245">
        <v>0</v>
      </c>
      <c r="N62" s="247">
        <f>SUM(N67:P67)</f>
        <v>13420</v>
      </c>
    </row>
    <row r="63" spans="1:13" s="247" customFormat="1" ht="12.75">
      <c r="A63" s="612">
        <v>15</v>
      </c>
      <c r="B63" s="611">
        <v>900</v>
      </c>
      <c r="C63" s="611">
        <v>90001</v>
      </c>
      <c r="D63" s="611"/>
      <c r="E63" s="634" t="s">
        <v>443</v>
      </c>
      <c r="F63" s="634" t="s">
        <v>414</v>
      </c>
      <c r="G63" s="611" t="s">
        <v>430</v>
      </c>
      <c r="H63" s="611">
        <v>100000</v>
      </c>
      <c r="I63" s="256" t="s">
        <v>417</v>
      </c>
      <c r="J63" s="243">
        <v>50000</v>
      </c>
      <c r="K63" s="243">
        <v>50000</v>
      </c>
      <c r="L63" s="243">
        <v>0</v>
      </c>
      <c r="M63" s="243">
        <v>0</v>
      </c>
    </row>
    <row r="64" spans="1:13" s="247" customFormat="1" ht="12.75">
      <c r="A64" s="605"/>
      <c r="B64" s="609"/>
      <c r="C64" s="609"/>
      <c r="D64" s="609"/>
      <c r="E64" s="609"/>
      <c r="F64" s="609"/>
      <c r="G64" s="609"/>
      <c r="H64" s="609"/>
      <c r="I64" s="253" t="s">
        <v>422</v>
      </c>
      <c r="J64" s="244">
        <v>50000</v>
      </c>
      <c r="K64" s="244">
        <v>50000</v>
      </c>
      <c r="L64" s="244">
        <v>0</v>
      </c>
      <c r="M64" s="244">
        <v>0</v>
      </c>
    </row>
    <row r="65" spans="1:13" s="247" customFormat="1" ht="12.75">
      <c r="A65" s="605"/>
      <c r="B65" s="609"/>
      <c r="C65" s="609"/>
      <c r="D65" s="609"/>
      <c r="E65" s="609"/>
      <c r="F65" s="609"/>
      <c r="G65" s="609"/>
      <c r="H65" s="609"/>
      <c r="I65" s="244" t="s">
        <v>419</v>
      </c>
      <c r="J65" s="244">
        <v>0</v>
      </c>
      <c r="K65" s="244">
        <v>0</v>
      </c>
      <c r="L65" s="244">
        <v>0</v>
      </c>
      <c r="M65" s="244">
        <v>0</v>
      </c>
    </row>
    <row r="66" spans="1:13" s="247" customFormat="1" ht="13.5" thickBot="1">
      <c r="A66" s="606"/>
      <c r="B66" s="600"/>
      <c r="C66" s="600"/>
      <c r="D66" s="600"/>
      <c r="E66" s="600"/>
      <c r="F66" s="600"/>
      <c r="G66" s="600"/>
      <c r="H66" s="600"/>
      <c r="I66" s="255" t="s">
        <v>338</v>
      </c>
      <c r="J66" s="245">
        <v>0</v>
      </c>
      <c r="K66" s="245">
        <v>0</v>
      </c>
      <c r="L66" s="245">
        <v>0</v>
      </c>
      <c r="M66" s="245">
        <v>0</v>
      </c>
    </row>
    <row r="67" spans="1:16" s="247" customFormat="1" ht="12.75">
      <c r="A67" s="599">
        <v>16</v>
      </c>
      <c r="B67" s="601">
        <v>900</v>
      </c>
      <c r="C67" s="611">
        <v>90002</v>
      </c>
      <c r="D67" s="611"/>
      <c r="E67" s="634" t="s">
        <v>444</v>
      </c>
      <c r="F67" s="634" t="s">
        <v>414</v>
      </c>
      <c r="G67" s="611" t="s">
        <v>427</v>
      </c>
      <c r="H67" s="611">
        <v>13420</v>
      </c>
      <c r="I67" s="256" t="s">
        <v>417</v>
      </c>
      <c r="J67" s="243">
        <v>8420</v>
      </c>
      <c r="K67" s="243">
        <v>0</v>
      </c>
      <c r="L67" s="243">
        <v>0</v>
      </c>
      <c r="M67" s="243">
        <v>0</v>
      </c>
      <c r="N67" s="247">
        <f>SUM(J67:M67)</f>
        <v>8420</v>
      </c>
      <c r="O67" s="247">
        <v>0</v>
      </c>
      <c r="P67" s="247">
        <v>5000</v>
      </c>
    </row>
    <row r="68" spans="1:13" s="247" customFormat="1" ht="12.75">
      <c r="A68" s="609"/>
      <c r="B68" s="605"/>
      <c r="C68" s="609"/>
      <c r="D68" s="609"/>
      <c r="E68" s="635"/>
      <c r="F68" s="609"/>
      <c r="G68" s="609"/>
      <c r="H68" s="609"/>
      <c r="I68" s="253" t="s">
        <v>422</v>
      </c>
      <c r="J68" s="244">
        <v>8420</v>
      </c>
      <c r="K68" s="244">
        <v>0</v>
      </c>
      <c r="L68" s="244">
        <v>0</v>
      </c>
      <c r="M68" s="244">
        <v>0</v>
      </c>
    </row>
    <row r="69" spans="1:13" s="247" customFormat="1" ht="12.75">
      <c r="A69" s="609"/>
      <c r="B69" s="605"/>
      <c r="C69" s="609"/>
      <c r="D69" s="609"/>
      <c r="E69" s="635"/>
      <c r="F69" s="609"/>
      <c r="G69" s="609"/>
      <c r="H69" s="609"/>
      <c r="I69" s="244" t="s">
        <v>419</v>
      </c>
      <c r="J69" s="244">
        <v>0</v>
      </c>
      <c r="K69" s="244">
        <v>0</v>
      </c>
      <c r="L69" s="244">
        <v>0</v>
      </c>
      <c r="M69" s="244">
        <v>0</v>
      </c>
    </row>
    <row r="70" spans="1:14" s="247" customFormat="1" ht="26.25" customHeight="1" thickBot="1">
      <c r="A70" s="600"/>
      <c r="B70" s="605"/>
      <c r="C70" s="610"/>
      <c r="D70" s="610"/>
      <c r="E70" s="636"/>
      <c r="F70" s="610"/>
      <c r="G70" s="610"/>
      <c r="H70" s="610"/>
      <c r="I70" s="259" t="s">
        <v>338</v>
      </c>
      <c r="J70" s="258">
        <v>0</v>
      </c>
      <c r="K70" s="245">
        <v>0</v>
      </c>
      <c r="L70" s="245">
        <v>0</v>
      </c>
      <c r="M70" s="245">
        <v>0</v>
      </c>
      <c r="N70" s="247">
        <f>SUM(N71:P71)</f>
        <v>639426</v>
      </c>
    </row>
    <row r="71" spans="1:16" s="247" customFormat="1" ht="12.75">
      <c r="A71" s="612">
        <v>17</v>
      </c>
      <c r="B71" s="611">
        <v>900</v>
      </c>
      <c r="C71" s="611">
        <v>90002</v>
      </c>
      <c r="D71" s="611"/>
      <c r="E71" s="634" t="s">
        <v>445</v>
      </c>
      <c r="F71" s="634" t="s">
        <v>414</v>
      </c>
      <c r="G71" s="611" t="s">
        <v>446</v>
      </c>
      <c r="H71" s="611">
        <v>639426</v>
      </c>
      <c r="I71" s="256" t="s">
        <v>417</v>
      </c>
      <c r="J71" s="243">
        <f>SUM(J73:J74)</f>
        <v>488946</v>
      </c>
      <c r="K71" s="243">
        <v>0</v>
      </c>
      <c r="L71" s="243">
        <v>0</v>
      </c>
      <c r="M71" s="243">
        <v>0</v>
      </c>
      <c r="N71" s="247">
        <f>SUM(J71:M71)</f>
        <v>488946</v>
      </c>
      <c r="O71" s="247">
        <v>18768</v>
      </c>
      <c r="P71" s="247">
        <v>131712</v>
      </c>
    </row>
    <row r="72" spans="1:13" s="247" customFormat="1" ht="12.75">
      <c r="A72" s="605"/>
      <c r="B72" s="609"/>
      <c r="C72" s="609"/>
      <c r="D72" s="609"/>
      <c r="E72" s="635"/>
      <c r="F72" s="609"/>
      <c r="G72" s="609"/>
      <c r="H72" s="609"/>
      <c r="I72" s="253" t="s">
        <v>422</v>
      </c>
      <c r="J72" s="257"/>
      <c r="K72" s="244">
        <v>0</v>
      </c>
      <c r="L72" s="244">
        <v>0</v>
      </c>
      <c r="M72" s="244">
        <v>0</v>
      </c>
    </row>
    <row r="73" spans="1:13" s="247" customFormat="1" ht="12.75">
      <c r="A73" s="605"/>
      <c r="B73" s="609"/>
      <c r="C73" s="609"/>
      <c r="D73" s="609"/>
      <c r="E73" s="635"/>
      <c r="F73" s="609"/>
      <c r="G73" s="609"/>
      <c r="H73" s="609"/>
      <c r="I73" s="244" t="s">
        <v>419</v>
      </c>
      <c r="J73" s="244">
        <v>488946</v>
      </c>
      <c r="K73" s="244">
        <v>0</v>
      </c>
      <c r="L73" s="244">
        <v>0</v>
      </c>
      <c r="M73" s="244">
        <v>0</v>
      </c>
    </row>
    <row r="74" spans="1:13" s="247" customFormat="1" ht="13.5" thickBot="1">
      <c r="A74" s="606"/>
      <c r="B74" s="610"/>
      <c r="C74" s="610"/>
      <c r="D74" s="610"/>
      <c r="E74" s="636"/>
      <c r="F74" s="610"/>
      <c r="G74" s="610"/>
      <c r="H74" s="610"/>
      <c r="I74" s="259" t="s">
        <v>338</v>
      </c>
      <c r="J74" s="258"/>
      <c r="K74" s="245">
        <v>0</v>
      </c>
      <c r="L74" s="245">
        <v>0</v>
      </c>
      <c r="M74" s="245">
        <v>0</v>
      </c>
    </row>
    <row r="75" spans="1:13" s="260" customFormat="1" ht="12.75">
      <c r="A75" s="599">
        <v>18</v>
      </c>
      <c r="B75" s="611">
        <v>900</v>
      </c>
      <c r="C75" s="611">
        <v>90095</v>
      </c>
      <c r="D75" s="611"/>
      <c r="E75" s="634" t="s">
        <v>447</v>
      </c>
      <c r="F75" s="634" t="s">
        <v>414</v>
      </c>
      <c r="G75" s="611" t="s">
        <v>430</v>
      </c>
      <c r="H75" s="611">
        <v>50000</v>
      </c>
      <c r="I75" s="256" t="s">
        <v>417</v>
      </c>
      <c r="J75" s="243">
        <f>SUM(J76:J78)</f>
        <v>20000</v>
      </c>
      <c r="K75" s="243">
        <f>SUM(K76:K78)</f>
        <v>30000</v>
      </c>
      <c r="L75" s="243">
        <f>SUM(L76:L78)</f>
        <v>0</v>
      </c>
      <c r="M75" s="243">
        <f>SUM(M76:M78)</f>
        <v>0</v>
      </c>
    </row>
    <row r="76" spans="1:13" s="260" customFormat="1" ht="12.75">
      <c r="A76" s="609"/>
      <c r="B76" s="607"/>
      <c r="C76" s="607"/>
      <c r="D76" s="607"/>
      <c r="E76" s="607"/>
      <c r="F76" s="607"/>
      <c r="G76" s="607"/>
      <c r="H76" s="607"/>
      <c r="I76" s="253" t="s">
        <v>422</v>
      </c>
      <c r="J76" s="244">
        <v>20000</v>
      </c>
      <c r="K76" s="244">
        <v>30000</v>
      </c>
      <c r="L76" s="244">
        <v>0</v>
      </c>
      <c r="M76" s="244">
        <v>0</v>
      </c>
    </row>
    <row r="77" spans="1:13" s="260" customFormat="1" ht="12.75">
      <c r="A77" s="609"/>
      <c r="B77" s="607"/>
      <c r="C77" s="607"/>
      <c r="D77" s="607"/>
      <c r="E77" s="607"/>
      <c r="F77" s="607"/>
      <c r="G77" s="607"/>
      <c r="H77" s="607"/>
      <c r="I77" s="244" t="s">
        <v>419</v>
      </c>
      <c r="J77" s="244">
        <v>0</v>
      </c>
      <c r="K77" s="244">
        <v>0</v>
      </c>
      <c r="L77" s="244">
        <v>0</v>
      </c>
      <c r="M77" s="244">
        <v>0</v>
      </c>
    </row>
    <row r="78" spans="1:13" s="260" customFormat="1" ht="39" customHeight="1" thickBot="1">
      <c r="A78" s="600"/>
      <c r="B78" s="608"/>
      <c r="C78" s="608"/>
      <c r="D78" s="608"/>
      <c r="E78" s="608"/>
      <c r="F78" s="608"/>
      <c r="G78" s="608"/>
      <c r="H78" s="608"/>
      <c r="I78" s="255" t="s">
        <v>338</v>
      </c>
      <c r="J78" s="245">
        <v>0</v>
      </c>
      <c r="K78" s="245">
        <v>0</v>
      </c>
      <c r="L78" s="245">
        <v>0</v>
      </c>
      <c r="M78" s="245">
        <v>0</v>
      </c>
    </row>
    <row r="79" spans="1:15" s="247" customFormat="1" ht="12.75" customHeight="1">
      <c r="A79" s="612">
        <v>19</v>
      </c>
      <c r="B79" s="611">
        <v>921</v>
      </c>
      <c r="C79" s="611">
        <v>92109</v>
      </c>
      <c r="D79" s="611"/>
      <c r="E79" s="634" t="s">
        <v>448</v>
      </c>
      <c r="F79" s="634" t="s">
        <v>414</v>
      </c>
      <c r="G79" s="611" t="s">
        <v>430</v>
      </c>
      <c r="H79" s="611">
        <v>637898</v>
      </c>
      <c r="I79" s="256" t="s">
        <v>417</v>
      </c>
      <c r="J79" s="243">
        <f>SUM(J80:J82)</f>
        <v>100000</v>
      </c>
      <c r="K79" s="243">
        <f>SUM(K80:K82)</f>
        <v>537898</v>
      </c>
      <c r="L79" s="243">
        <f>SUM(L80:L82)</f>
        <v>0</v>
      </c>
      <c r="M79" s="243">
        <f>SUM(M80:M82)</f>
        <v>0</v>
      </c>
      <c r="O79" s="247" t="s">
        <v>449</v>
      </c>
    </row>
    <row r="80" spans="1:14" s="247" customFormat="1" ht="12.75">
      <c r="A80" s="605"/>
      <c r="B80" s="609"/>
      <c r="C80" s="609"/>
      <c r="D80" s="609"/>
      <c r="E80" s="635"/>
      <c r="F80" s="609"/>
      <c r="G80" s="609"/>
      <c r="H80" s="609"/>
      <c r="I80" s="253" t="s">
        <v>422</v>
      </c>
      <c r="J80" s="244">
        <v>25000</v>
      </c>
      <c r="K80" s="244">
        <v>134475</v>
      </c>
      <c r="L80" s="244">
        <v>0</v>
      </c>
      <c r="M80" s="244">
        <v>0</v>
      </c>
      <c r="N80" s="247">
        <f>SUM(K80:L80)</f>
        <v>134475</v>
      </c>
    </row>
    <row r="81" spans="1:13" s="247" customFormat="1" ht="12.75">
      <c r="A81" s="605"/>
      <c r="B81" s="609"/>
      <c r="C81" s="609"/>
      <c r="D81" s="609"/>
      <c r="E81" s="635"/>
      <c r="F81" s="609"/>
      <c r="G81" s="609"/>
      <c r="H81" s="609"/>
      <c r="I81" s="244" t="s">
        <v>419</v>
      </c>
      <c r="J81" s="244">
        <v>0</v>
      </c>
      <c r="K81" s="244">
        <v>0</v>
      </c>
      <c r="L81" s="244">
        <v>0</v>
      </c>
      <c r="M81" s="244">
        <v>0</v>
      </c>
    </row>
    <row r="82" spans="1:14" s="247" customFormat="1" ht="13.5" thickBot="1">
      <c r="A82" s="606"/>
      <c r="B82" s="610"/>
      <c r="C82" s="610"/>
      <c r="D82" s="610"/>
      <c r="E82" s="636"/>
      <c r="F82" s="610"/>
      <c r="G82" s="610"/>
      <c r="H82" s="610"/>
      <c r="I82" s="259" t="s">
        <v>338</v>
      </c>
      <c r="J82" s="258">
        <v>75000</v>
      </c>
      <c r="K82" s="258">
        <v>403423</v>
      </c>
      <c r="L82" s="258">
        <v>0</v>
      </c>
      <c r="M82" s="258">
        <v>0</v>
      </c>
      <c r="N82" s="247">
        <f>SUM(K82:L82)</f>
        <v>403423</v>
      </c>
    </row>
    <row r="86" spans="10:11" ht="12.75">
      <c r="J86" s="1">
        <f aca="true" t="shared" si="0" ref="J86:K89">SUM(J79,J75,J71,J67,J63,J59,J55,J51,J47,J43,J39,J35,J31,J27,J23,J19,J15,J11,J7)</f>
        <v>7984594</v>
      </c>
      <c r="K86" s="1">
        <f t="shared" si="0"/>
        <v>6988677</v>
      </c>
    </row>
    <row r="87" spans="9:11" ht="12.75">
      <c r="I87" s="1" t="s">
        <v>468</v>
      </c>
      <c r="J87" s="1">
        <f t="shared" si="0"/>
        <v>1788054</v>
      </c>
      <c r="K87" s="1">
        <f t="shared" si="0"/>
        <v>948488</v>
      </c>
    </row>
    <row r="88" spans="9:11" ht="12.75">
      <c r="I88" s="1" t="s">
        <v>393</v>
      </c>
      <c r="J88" s="1">
        <f t="shared" si="0"/>
        <v>1928295</v>
      </c>
      <c r="K88" s="1">
        <f t="shared" si="0"/>
        <v>1070933</v>
      </c>
    </row>
    <row r="89" spans="9:11" ht="12.75">
      <c r="I89" s="1" t="s">
        <v>469</v>
      </c>
      <c r="J89" s="1">
        <f t="shared" si="0"/>
        <v>4268245</v>
      </c>
      <c r="K89" s="1">
        <f t="shared" si="0"/>
        <v>4969256</v>
      </c>
    </row>
    <row r="91" ht="12.75">
      <c r="J91" s="1">
        <f>SUM(J25,J73)</f>
        <v>658946</v>
      </c>
    </row>
    <row r="92" ht="12.75">
      <c r="J92" s="1">
        <f>J88-J91</f>
        <v>1269349</v>
      </c>
    </row>
    <row r="93" ht="12.75">
      <c r="J93" s="1">
        <f>SUM(J91:J92)</f>
        <v>1928295</v>
      </c>
    </row>
  </sheetData>
  <mergeCells count="167">
    <mergeCell ref="A1:M1"/>
    <mergeCell ref="E15:E18"/>
    <mergeCell ref="E19:E22"/>
    <mergeCell ref="E3:E5"/>
    <mergeCell ref="F3:F5"/>
    <mergeCell ref="A3:A5"/>
    <mergeCell ref="B3:B5"/>
    <mergeCell ref="C3:C5"/>
    <mergeCell ref="D3:D5"/>
    <mergeCell ref="G3:G5"/>
    <mergeCell ref="H3:H5"/>
    <mergeCell ref="I3:I5"/>
    <mergeCell ref="J3:M3"/>
    <mergeCell ref="J4:J5"/>
    <mergeCell ref="K4:K5"/>
    <mergeCell ref="L4:L5"/>
    <mergeCell ref="M4:M5"/>
    <mergeCell ref="A7:A10"/>
    <mergeCell ref="B7:B10"/>
    <mergeCell ref="C7:C10"/>
    <mergeCell ref="D7:D10"/>
    <mergeCell ref="E7:E10"/>
    <mergeCell ref="F7:F10"/>
    <mergeCell ref="G7:G10"/>
    <mergeCell ref="H7:H10"/>
    <mergeCell ref="A11:A14"/>
    <mergeCell ref="B11:B14"/>
    <mergeCell ref="C11:C14"/>
    <mergeCell ref="D11:D14"/>
    <mergeCell ref="E11:E14"/>
    <mergeCell ref="F11:F14"/>
    <mergeCell ref="G11:G14"/>
    <mergeCell ref="H11:H14"/>
    <mergeCell ref="A15:A18"/>
    <mergeCell ref="B15:B18"/>
    <mergeCell ref="C15:C18"/>
    <mergeCell ref="D15:D18"/>
    <mergeCell ref="F15:F18"/>
    <mergeCell ref="G15:G18"/>
    <mergeCell ref="H15:H18"/>
    <mergeCell ref="A19:A22"/>
    <mergeCell ref="B19:B22"/>
    <mergeCell ref="C19:C22"/>
    <mergeCell ref="D19:D22"/>
    <mergeCell ref="F19:F22"/>
    <mergeCell ref="G19:G22"/>
    <mergeCell ref="H19:H22"/>
    <mergeCell ref="A23:A26"/>
    <mergeCell ref="B23:B26"/>
    <mergeCell ref="C23:C26"/>
    <mergeCell ref="D23:D26"/>
    <mergeCell ref="E23:E26"/>
    <mergeCell ref="F23:F26"/>
    <mergeCell ref="G23:G26"/>
    <mergeCell ref="H23:H26"/>
    <mergeCell ref="A27:A30"/>
    <mergeCell ref="B27:B30"/>
    <mergeCell ref="C27:C30"/>
    <mergeCell ref="D27:D30"/>
    <mergeCell ref="E27:E30"/>
    <mergeCell ref="F27:F30"/>
    <mergeCell ref="G27:G30"/>
    <mergeCell ref="H27:H30"/>
    <mergeCell ref="A31:A34"/>
    <mergeCell ref="B31:B34"/>
    <mergeCell ref="C31:C34"/>
    <mergeCell ref="D31:D34"/>
    <mergeCell ref="E31:E34"/>
    <mergeCell ref="F31:F34"/>
    <mergeCell ref="G31:G34"/>
    <mergeCell ref="H31:H34"/>
    <mergeCell ref="A35:A38"/>
    <mergeCell ref="B35:B38"/>
    <mergeCell ref="C35:C38"/>
    <mergeCell ref="D35:D38"/>
    <mergeCell ref="E35:E38"/>
    <mergeCell ref="F35:F38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43:A46"/>
    <mergeCell ref="B43:B46"/>
    <mergeCell ref="C43:C46"/>
    <mergeCell ref="D43:D46"/>
    <mergeCell ref="E43:E46"/>
    <mergeCell ref="F43:F46"/>
    <mergeCell ref="G43:G46"/>
    <mergeCell ref="H43:H46"/>
    <mergeCell ref="A47:A50"/>
    <mergeCell ref="B47:B50"/>
    <mergeCell ref="C47:C50"/>
    <mergeCell ref="D47:D50"/>
    <mergeCell ref="E47:E50"/>
    <mergeCell ref="F47:F50"/>
    <mergeCell ref="G47:G50"/>
    <mergeCell ref="H47:H50"/>
    <mergeCell ref="A51:A54"/>
    <mergeCell ref="B51:B54"/>
    <mergeCell ref="C51:C54"/>
    <mergeCell ref="D51:D54"/>
    <mergeCell ref="E51:E54"/>
    <mergeCell ref="F51:F54"/>
    <mergeCell ref="G51:G54"/>
    <mergeCell ref="H51:H54"/>
    <mergeCell ref="A55:A58"/>
    <mergeCell ref="B55:B58"/>
    <mergeCell ref="C55:C58"/>
    <mergeCell ref="D55:D58"/>
    <mergeCell ref="E55:E58"/>
    <mergeCell ref="F55:F58"/>
    <mergeCell ref="G55:G58"/>
    <mergeCell ref="H55:H58"/>
    <mergeCell ref="A59:A62"/>
    <mergeCell ref="B59:B62"/>
    <mergeCell ref="C59:C62"/>
    <mergeCell ref="D59:D62"/>
    <mergeCell ref="E59:E62"/>
    <mergeCell ref="F59:F62"/>
    <mergeCell ref="G59:G62"/>
    <mergeCell ref="H59:H62"/>
    <mergeCell ref="A63:A66"/>
    <mergeCell ref="B63:B66"/>
    <mergeCell ref="C63:C66"/>
    <mergeCell ref="D63:D66"/>
    <mergeCell ref="E63:E66"/>
    <mergeCell ref="F63:F66"/>
    <mergeCell ref="G63:G66"/>
    <mergeCell ref="H63:H66"/>
    <mergeCell ref="A67:A70"/>
    <mergeCell ref="B67:B70"/>
    <mergeCell ref="C67:C70"/>
    <mergeCell ref="D67:D70"/>
    <mergeCell ref="E67:E70"/>
    <mergeCell ref="F67:F70"/>
    <mergeCell ref="G67:G70"/>
    <mergeCell ref="H67:H70"/>
    <mergeCell ref="A71:A74"/>
    <mergeCell ref="B71:B74"/>
    <mergeCell ref="C71:C74"/>
    <mergeCell ref="D71:D74"/>
    <mergeCell ref="E71:E74"/>
    <mergeCell ref="F71:F74"/>
    <mergeCell ref="G71:G74"/>
    <mergeCell ref="H71:H74"/>
    <mergeCell ref="A75:A78"/>
    <mergeCell ref="B75:B78"/>
    <mergeCell ref="C75:C78"/>
    <mergeCell ref="D75:D78"/>
    <mergeCell ref="E75:E78"/>
    <mergeCell ref="F75:F78"/>
    <mergeCell ref="G75:G78"/>
    <mergeCell ref="H75:H78"/>
    <mergeCell ref="A79:A82"/>
    <mergeCell ref="B79:B82"/>
    <mergeCell ref="C79:C82"/>
    <mergeCell ref="D79:D82"/>
    <mergeCell ref="E79:E82"/>
    <mergeCell ref="F79:F82"/>
    <mergeCell ref="G79:G82"/>
    <mergeCell ref="H79:H82"/>
  </mergeCells>
  <printOptions horizontalCentered="1"/>
  <pageMargins left="0.5" right="0.3937007874015748" top="1.23" bottom="0.62" header="0.5118110236220472" footer="0.5118110236220472"/>
  <pageSetup fitToHeight="2" horizontalDpi="300" verticalDpi="300" orientation="landscape" paperSize="9" scale="75" r:id="rId1"/>
  <headerFooter alignWithMargins="0">
    <oddHeader>&amp;R&amp;9Załącznik Nr &amp;A
do Uchwały Nr X/89/2007 Rady Gminy Widuchowa 
z dnia 27 grudnia 2007 r.</oddHeader>
  </headerFooter>
  <rowBreaks count="1" manualBreakCount="1">
    <brk id="4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75" zoomScaleNormal="80" zoomScaleSheetLayoutView="75" workbookViewId="0" topLeftCell="A1">
      <selection activeCell="A1" sqref="A1:M1"/>
    </sheetView>
  </sheetViews>
  <sheetFormatPr defaultColWidth="9.00390625" defaultRowHeight="12.75"/>
  <cols>
    <col min="1" max="1" width="4.00390625" style="66" customWidth="1"/>
    <col min="2" max="2" width="5.25390625" style="66" customWidth="1"/>
    <col min="3" max="3" width="6.875" style="66" customWidth="1"/>
    <col min="4" max="4" width="15.375" style="66" customWidth="1"/>
    <col min="5" max="5" width="27.25390625" style="66" customWidth="1"/>
    <col min="6" max="6" width="10.625" style="66" customWidth="1"/>
    <col min="7" max="7" width="12.625" style="66" customWidth="1"/>
    <col min="8" max="8" width="14.75390625" style="66" customWidth="1"/>
    <col min="9" max="9" width="12.375" style="66" customWidth="1"/>
    <col min="10" max="16384" width="9.125" style="66" customWidth="1"/>
  </cols>
  <sheetData>
    <row r="1" spans="1:13" ht="36.75" customHeight="1">
      <c r="A1" s="651" t="s">
        <v>458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</row>
    <row r="4" ht="13.5" thickBot="1"/>
    <row r="5" spans="1:16" ht="12.75">
      <c r="A5" s="678" t="s">
        <v>57</v>
      </c>
      <c r="B5" s="678" t="s">
        <v>2</v>
      </c>
      <c r="C5" s="678" t="s">
        <v>40</v>
      </c>
      <c r="D5" s="678" t="s">
        <v>452</v>
      </c>
      <c r="E5" s="678" t="s">
        <v>453</v>
      </c>
      <c r="F5" s="684" t="s">
        <v>407</v>
      </c>
      <c r="G5" s="678" t="s">
        <v>454</v>
      </c>
      <c r="H5" s="678" t="s">
        <v>455</v>
      </c>
      <c r="I5" s="678" t="s">
        <v>409</v>
      </c>
      <c r="J5" s="671" t="s">
        <v>67</v>
      </c>
      <c r="K5" s="672"/>
      <c r="L5" s="672"/>
      <c r="M5" s="673"/>
      <c r="N5" s="262"/>
      <c r="O5" s="262"/>
      <c r="P5" s="262"/>
    </row>
    <row r="6" spans="1:16" ht="12.75">
      <c r="A6" s="679"/>
      <c r="B6" s="679"/>
      <c r="C6" s="679"/>
      <c r="D6" s="679"/>
      <c r="E6" s="679"/>
      <c r="F6" s="685"/>
      <c r="G6" s="679"/>
      <c r="H6" s="679"/>
      <c r="I6" s="679"/>
      <c r="J6" s="674" t="s">
        <v>410</v>
      </c>
      <c r="K6" s="676" t="s">
        <v>411</v>
      </c>
      <c r="L6" s="674" t="s">
        <v>339</v>
      </c>
      <c r="M6" s="674" t="s">
        <v>412</v>
      </c>
      <c r="N6" s="262"/>
      <c r="O6" s="262"/>
      <c r="P6" s="262"/>
    </row>
    <row r="7" spans="1:16" ht="15.75" customHeight="1" thickBot="1">
      <c r="A7" s="680"/>
      <c r="B7" s="680"/>
      <c r="C7" s="680"/>
      <c r="D7" s="680"/>
      <c r="E7" s="680"/>
      <c r="F7" s="686"/>
      <c r="G7" s="680"/>
      <c r="H7" s="680"/>
      <c r="I7" s="680"/>
      <c r="J7" s="675"/>
      <c r="K7" s="677"/>
      <c r="L7" s="675"/>
      <c r="M7" s="675"/>
      <c r="N7" s="262"/>
      <c r="O7" s="262"/>
      <c r="P7" s="262"/>
    </row>
    <row r="8" spans="1:16" ht="13.5" thickBot="1">
      <c r="A8" s="263">
        <v>1</v>
      </c>
      <c r="B8" s="264">
        <v>2</v>
      </c>
      <c r="C8" s="264">
        <v>3</v>
      </c>
      <c r="D8" s="265"/>
      <c r="E8" s="264">
        <v>5</v>
      </c>
      <c r="F8" s="265">
        <v>7</v>
      </c>
      <c r="G8" s="264">
        <v>8</v>
      </c>
      <c r="H8" s="264"/>
      <c r="I8" s="265">
        <v>9</v>
      </c>
      <c r="J8" s="264">
        <v>10</v>
      </c>
      <c r="K8" s="264">
        <v>11</v>
      </c>
      <c r="L8" s="264">
        <v>12</v>
      </c>
      <c r="M8" s="264">
        <v>13</v>
      </c>
      <c r="N8" s="262"/>
      <c r="O8" s="262"/>
      <c r="P8" s="262"/>
    </row>
    <row r="9" spans="1:16" ht="12.75">
      <c r="A9" s="663">
        <v>1</v>
      </c>
      <c r="B9" s="681" t="s">
        <v>318</v>
      </c>
      <c r="C9" s="681" t="s">
        <v>319</v>
      </c>
      <c r="D9" s="681" t="s">
        <v>415</v>
      </c>
      <c r="E9" s="681" t="s">
        <v>413</v>
      </c>
      <c r="F9" s="670" t="s">
        <v>416</v>
      </c>
      <c r="G9" s="667">
        <v>2353551</v>
      </c>
      <c r="H9" s="667">
        <f>SUM(J9:M9)</f>
        <v>2315243</v>
      </c>
      <c r="I9" s="261" t="s">
        <v>417</v>
      </c>
      <c r="J9" s="266">
        <f>SUM(J10:J12)</f>
        <v>1157622</v>
      </c>
      <c r="K9" s="266">
        <f>SUM(K10:K12)</f>
        <v>1157621</v>
      </c>
      <c r="L9" s="266">
        <f>SUM(L10:L12)</f>
        <v>0</v>
      </c>
      <c r="M9" s="266">
        <f>SUM(M10:M12)</f>
        <v>0</v>
      </c>
      <c r="N9" s="262"/>
      <c r="O9" s="262"/>
      <c r="P9" s="262"/>
    </row>
    <row r="10" spans="1:16" ht="12.75">
      <c r="A10" s="664"/>
      <c r="B10" s="664"/>
      <c r="C10" s="664"/>
      <c r="D10" s="682"/>
      <c r="E10" s="682"/>
      <c r="F10" s="664"/>
      <c r="G10" s="668"/>
      <c r="H10" s="668"/>
      <c r="I10" s="267" t="s">
        <v>418</v>
      </c>
      <c r="J10" s="268">
        <v>0</v>
      </c>
      <c r="K10" s="269">
        <v>0</v>
      </c>
      <c r="L10" s="269">
        <v>0</v>
      </c>
      <c r="M10" s="269">
        <v>0</v>
      </c>
      <c r="N10" s="262"/>
      <c r="O10" s="262"/>
      <c r="P10" s="262"/>
    </row>
    <row r="11" spans="1:16" ht="12.75" customHeight="1">
      <c r="A11" s="664"/>
      <c r="B11" s="664"/>
      <c r="C11" s="664"/>
      <c r="D11" s="682"/>
      <c r="E11" s="682"/>
      <c r="F11" s="664"/>
      <c r="G11" s="668"/>
      <c r="H11" s="668"/>
      <c r="I11" s="270" t="s">
        <v>420</v>
      </c>
      <c r="J11" s="269">
        <v>289406</v>
      </c>
      <c r="K11" s="269">
        <v>289405</v>
      </c>
      <c r="L11" s="269">
        <v>0</v>
      </c>
      <c r="M11" s="269">
        <v>0</v>
      </c>
      <c r="N11" s="262"/>
      <c r="O11" s="262"/>
      <c r="P11" s="262"/>
    </row>
    <row r="12" spans="1:16" ht="13.5" thickBot="1">
      <c r="A12" s="665"/>
      <c r="B12" s="665"/>
      <c r="C12" s="665"/>
      <c r="D12" s="683"/>
      <c r="E12" s="683"/>
      <c r="F12" s="665"/>
      <c r="G12" s="669"/>
      <c r="H12" s="669"/>
      <c r="I12" s="271" t="s">
        <v>456</v>
      </c>
      <c r="J12" s="272">
        <v>868216</v>
      </c>
      <c r="K12" s="272">
        <v>868216</v>
      </c>
      <c r="L12" s="272">
        <v>0</v>
      </c>
      <c r="M12" s="272">
        <v>0</v>
      </c>
      <c r="N12" s="262"/>
      <c r="O12" s="262"/>
      <c r="P12" s="262"/>
    </row>
    <row r="13" spans="1:16" ht="12.75">
      <c r="A13" s="658">
        <v>2</v>
      </c>
      <c r="B13" s="655" t="s">
        <v>318</v>
      </c>
      <c r="C13" s="655" t="s">
        <v>319</v>
      </c>
      <c r="D13" s="655" t="s">
        <v>415</v>
      </c>
      <c r="E13" s="655" t="s">
        <v>421</v>
      </c>
      <c r="F13" s="670" t="s">
        <v>416</v>
      </c>
      <c r="G13" s="670">
        <v>1527709</v>
      </c>
      <c r="H13" s="667">
        <f>SUM(J13:M13)</f>
        <v>1488499</v>
      </c>
      <c r="I13" s="273" t="s">
        <v>417</v>
      </c>
      <c r="J13" s="266">
        <f>SUM(J14:J16)</f>
        <v>744249</v>
      </c>
      <c r="K13" s="266">
        <f>SUM(K14:K16)</f>
        <v>744250</v>
      </c>
      <c r="L13" s="266">
        <f>SUM(L14:L16)</f>
        <v>0</v>
      </c>
      <c r="M13" s="266">
        <f>SUM(M14:M16)</f>
        <v>0</v>
      </c>
      <c r="N13" s="262"/>
      <c r="O13" s="262"/>
      <c r="P13" s="262"/>
    </row>
    <row r="14" spans="1:16" ht="12.75">
      <c r="A14" s="659"/>
      <c r="B14" s="659"/>
      <c r="C14" s="659"/>
      <c r="D14" s="656"/>
      <c r="E14" s="656"/>
      <c r="F14" s="664"/>
      <c r="G14" s="664"/>
      <c r="H14" s="668"/>
      <c r="I14" s="267" t="s">
        <v>422</v>
      </c>
      <c r="J14" s="268">
        <v>0</v>
      </c>
      <c r="K14" s="269">
        <v>0</v>
      </c>
      <c r="L14" s="269">
        <v>0</v>
      </c>
      <c r="M14" s="269">
        <v>0</v>
      </c>
      <c r="N14" s="262"/>
      <c r="O14" s="262"/>
      <c r="P14" s="262"/>
    </row>
    <row r="15" spans="1:16" ht="12.75" customHeight="1">
      <c r="A15" s="659"/>
      <c r="B15" s="659"/>
      <c r="C15" s="659"/>
      <c r="D15" s="656"/>
      <c r="E15" s="656"/>
      <c r="F15" s="664"/>
      <c r="G15" s="664"/>
      <c r="H15" s="668"/>
      <c r="I15" s="270" t="s">
        <v>420</v>
      </c>
      <c r="J15" s="269">
        <v>186062</v>
      </c>
      <c r="K15" s="269">
        <v>186063</v>
      </c>
      <c r="L15" s="269">
        <v>0</v>
      </c>
      <c r="M15" s="269">
        <v>0</v>
      </c>
      <c r="N15" s="262"/>
      <c r="O15" s="262"/>
      <c r="P15" s="262"/>
    </row>
    <row r="16" spans="1:16" ht="13.5" thickBot="1">
      <c r="A16" s="660"/>
      <c r="B16" s="660"/>
      <c r="C16" s="660"/>
      <c r="D16" s="657"/>
      <c r="E16" s="657"/>
      <c r="F16" s="665"/>
      <c r="G16" s="665"/>
      <c r="H16" s="669"/>
      <c r="I16" s="271" t="s">
        <v>456</v>
      </c>
      <c r="J16" s="272">
        <v>558187</v>
      </c>
      <c r="K16" s="272">
        <v>558187</v>
      </c>
      <c r="L16" s="272">
        <v>0</v>
      </c>
      <c r="M16" s="272">
        <v>0</v>
      </c>
      <c r="N16" s="262"/>
      <c r="O16" s="262"/>
      <c r="P16" s="262"/>
    </row>
    <row r="17" spans="1:16" ht="12.75">
      <c r="A17" s="663">
        <v>3</v>
      </c>
      <c r="B17" s="661">
        <v>801</v>
      </c>
      <c r="C17" s="661">
        <v>80101</v>
      </c>
      <c r="D17" s="655" t="s">
        <v>436</v>
      </c>
      <c r="E17" s="655" t="s">
        <v>435</v>
      </c>
      <c r="F17" s="661" t="s">
        <v>424</v>
      </c>
      <c r="G17" s="661">
        <v>1739510</v>
      </c>
      <c r="H17" s="667">
        <f>SUM(J17:M17)</f>
        <v>1704050</v>
      </c>
      <c r="I17" s="273" t="s">
        <v>417</v>
      </c>
      <c r="J17" s="266">
        <f>SUM(J18:J20)</f>
        <v>700000</v>
      </c>
      <c r="K17" s="266">
        <f>SUM(K18:K20)</f>
        <v>1004050</v>
      </c>
      <c r="L17" s="266">
        <f>SUM(L18:L20)</f>
        <v>0</v>
      </c>
      <c r="M17" s="266">
        <f>SUM(M18:M20)</f>
        <v>0</v>
      </c>
      <c r="N17" s="262"/>
      <c r="O17" s="262"/>
      <c r="P17" s="262"/>
    </row>
    <row r="18" spans="1:16" ht="12.75">
      <c r="A18" s="664"/>
      <c r="B18" s="659"/>
      <c r="C18" s="659"/>
      <c r="D18" s="659"/>
      <c r="E18" s="656"/>
      <c r="F18" s="659"/>
      <c r="G18" s="659"/>
      <c r="H18" s="668"/>
      <c r="I18" s="267" t="s">
        <v>422</v>
      </c>
      <c r="J18" s="274">
        <v>0</v>
      </c>
      <c r="K18" s="269">
        <v>251013</v>
      </c>
      <c r="L18" s="269">
        <v>0</v>
      </c>
      <c r="M18" s="269">
        <v>0</v>
      </c>
      <c r="N18" s="262"/>
      <c r="O18" s="262"/>
      <c r="P18" s="262"/>
    </row>
    <row r="19" spans="1:16" ht="12.75" customHeight="1">
      <c r="A19" s="664"/>
      <c r="B19" s="659"/>
      <c r="C19" s="659"/>
      <c r="D19" s="659"/>
      <c r="E19" s="656"/>
      <c r="F19" s="659"/>
      <c r="G19" s="659"/>
      <c r="H19" s="668"/>
      <c r="I19" s="270" t="s">
        <v>420</v>
      </c>
      <c r="J19" s="269">
        <v>175000</v>
      </c>
      <c r="K19" s="269">
        <v>0</v>
      </c>
      <c r="L19" s="269">
        <v>0</v>
      </c>
      <c r="M19" s="269">
        <v>0</v>
      </c>
      <c r="N19" s="262"/>
      <c r="O19" s="262"/>
      <c r="P19" s="262"/>
    </row>
    <row r="20" spans="1:16" ht="13.5" thickBot="1">
      <c r="A20" s="665"/>
      <c r="B20" s="660"/>
      <c r="C20" s="660"/>
      <c r="D20" s="660"/>
      <c r="E20" s="657"/>
      <c r="F20" s="660"/>
      <c r="G20" s="660"/>
      <c r="H20" s="669"/>
      <c r="I20" s="271" t="s">
        <v>456</v>
      </c>
      <c r="J20" s="272">
        <v>525000</v>
      </c>
      <c r="K20" s="272">
        <v>753037</v>
      </c>
      <c r="L20" s="272">
        <v>0</v>
      </c>
      <c r="M20" s="272">
        <v>0</v>
      </c>
      <c r="N20" s="262"/>
      <c r="O20" s="262"/>
      <c r="P20" s="262"/>
    </row>
    <row r="21" spans="1:16" ht="12.75">
      <c r="A21" s="658">
        <v>4</v>
      </c>
      <c r="B21" s="661">
        <v>801</v>
      </c>
      <c r="C21" s="661">
        <v>80103</v>
      </c>
      <c r="D21" s="655" t="s">
        <v>439</v>
      </c>
      <c r="E21" s="655" t="s">
        <v>438</v>
      </c>
      <c r="F21" s="661" t="s">
        <v>433</v>
      </c>
      <c r="G21" s="661">
        <v>513627</v>
      </c>
      <c r="H21" s="667">
        <f>SUM(J21:M21)</f>
        <v>475523</v>
      </c>
      <c r="I21" s="273" t="s">
        <v>417</v>
      </c>
      <c r="J21" s="266">
        <f>SUM(J22:J24)</f>
        <v>475523</v>
      </c>
      <c r="K21" s="266">
        <f>SUM(K22:K24)</f>
        <v>0</v>
      </c>
      <c r="L21" s="266">
        <f>SUM(L22:L24)</f>
        <v>0</v>
      </c>
      <c r="M21" s="266">
        <f>SUM(M22:M24)</f>
        <v>0</v>
      </c>
      <c r="N21" s="262"/>
      <c r="O21" s="262"/>
      <c r="P21" s="262"/>
    </row>
    <row r="22" spans="1:16" ht="12.75">
      <c r="A22" s="659"/>
      <c r="B22" s="659"/>
      <c r="C22" s="659"/>
      <c r="D22" s="659"/>
      <c r="E22" s="656"/>
      <c r="F22" s="659"/>
      <c r="G22" s="659"/>
      <c r="H22" s="668"/>
      <c r="I22" s="267" t="s">
        <v>422</v>
      </c>
      <c r="J22" s="274">
        <v>0</v>
      </c>
      <c r="K22" s="269">
        <v>0</v>
      </c>
      <c r="L22" s="269">
        <v>0</v>
      </c>
      <c r="M22" s="269">
        <v>0</v>
      </c>
      <c r="N22" s="262"/>
      <c r="O22" s="262"/>
      <c r="P22" s="262"/>
    </row>
    <row r="23" spans="1:16" ht="12.75" customHeight="1">
      <c r="A23" s="659"/>
      <c r="B23" s="659"/>
      <c r="C23" s="659"/>
      <c r="D23" s="659"/>
      <c r="E23" s="656"/>
      <c r="F23" s="659"/>
      <c r="G23" s="659"/>
      <c r="H23" s="668"/>
      <c r="I23" s="270" t="s">
        <v>420</v>
      </c>
      <c r="J23" s="269">
        <v>118881</v>
      </c>
      <c r="K23" s="269">
        <v>0</v>
      </c>
      <c r="L23" s="269">
        <v>0</v>
      </c>
      <c r="M23" s="269">
        <v>0</v>
      </c>
      <c r="N23" s="262"/>
      <c r="O23" s="262"/>
      <c r="P23" s="262"/>
    </row>
    <row r="24" spans="1:16" ht="13.5" thickBot="1">
      <c r="A24" s="660"/>
      <c r="B24" s="660"/>
      <c r="C24" s="660"/>
      <c r="D24" s="660"/>
      <c r="E24" s="657"/>
      <c r="F24" s="660"/>
      <c r="G24" s="660"/>
      <c r="H24" s="669"/>
      <c r="I24" s="271" t="s">
        <v>456</v>
      </c>
      <c r="J24" s="272">
        <v>356642</v>
      </c>
      <c r="K24" s="272">
        <v>0</v>
      </c>
      <c r="L24" s="272">
        <v>0</v>
      </c>
      <c r="M24" s="272">
        <v>0</v>
      </c>
      <c r="N24" s="262"/>
      <c r="O24" s="262"/>
      <c r="P24" s="262"/>
    </row>
    <row r="25" spans="1:16" ht="12.75">
      <c r="A25" s="663">
        <v>5</v>
      </c>
      <c r="B25" s="661">
        <v>900</v>
      </c>
      <c r="C25" s="661">
        <v>90001</v>
      </c>
      <c r="D25" s="655" t="s">
        <v>436</v>
      </c>
      <c r="E25" s="655" t="s">
        <v>457</v>
      </c>
      <c r="F25" s="661" t="s">
        <v>442</v>
      </c>
      <c r="G25" s="661">
        <v>5256976</v>
      </c>
      <c r="H25" s="667">
        <f>SUM(J25:M25)</f>
        <v>5181858</v>
      </c>
      <c r="I25" s="273" t="s">
        <v>417</v>
      </c>
      <c r="J25" s="266">
        <f>SUM(J26:J28)</f>
        <v>2000000</v>
      </c>
      <c r="K25" s="266">
        <f>SUM(K26:K28)</f>
        <v>3181858</v>
      </c>
      <c r="L25" s="266">
        <f>SUM(L26:L28)</f>
        <v>0</v>
      </c>
      <c r="M25" s="266">
        <f>SUM(M26:M28)</f>
        <v>0</v>
      </c>
      <c r="N25" s="262"/>
      <c r="O25" s="262"/>
      <c r="P25" s="262"/>
    </row>
    <row r="26" spans="1:16" ht="12.75">
      <c r="A26" s="664"/>
      <c r="B26" s="659"/>
      <c r="C26" s="659"/>
      <c r="D26" s="659"/>
      <c r="E26" s="656"/>
      <c r="F26" s="659"/>
      <c r="G26" s="659"/>
      <c r="H26" s="668"/>
      <c r="I26" s="267" t="s">
        <v>422</v>
      </c>
      <c r="J26" s="269">
        <v>0</v>
      </c>
      <c r="K26" s="66">
        <v>200000</v>
      </c>
      <c r="L26" s="269">
        <v>0</v>
      </c>
      <c r="M26" s="269">
        <v>0</v>
      </c>
      <c r="N26" s="262"/>
      <c r="O26" s="262"/>
      <c r="P26" s="262"/>
    </row>
    <row r="27" spans="1:16" ht="12.75" customHeight="1">
      <c r="A27" s="664"/>
      <c r="B27" s="659"/>
      <c r="C27" s="659"/>
      <c r="D27" s="659"/>
      <c r="E27" s="656"/>
      <c r="F27" s="659"/>
      <c r="G27" s="659"/>
      <c r="H27" s="668"/>
      <c r="I27" s="270" t="s">
        <v>420</v>
      </c>
      <c r="J27" s="269">
        <v>500000</v>
      </c>
      <c r="K27" s="269">
        <v>595465</v>
      </c>
      <c r="L27" s="269">
        <v>0</v>
      </c>
      <c r="M27" s="269">
        <v>0</v>
      </c>
      <c r="N27" s="262"/>
      <c r="O27" s="262"/>
      <c r="P27" s="262"/>
    </row>
    <row r="28" spans="1:16" ht="13.5" thickBot="1">
      <c r="A28" s="665"/>
      <c r="B28" s="660"/>
      <c r="C28" s="660"/>
      <c r="D28" s="660"/>
      <c r="E28" s="657"/>
      <c r="F28" s="660"/>
      <c r="G28" s="660"/>
      <c r="H28" s="669"/>
      <c r="I28" s="271" t="s">
        <v>456</v>
      </c>
      <c r="J28" s="272">
        <v>1500000</v>
      </c>
      <c r="K28" s="272">
        <v>2386393</v>
      </c>
      <c r="L28" s="272">
        <v>0</v>
      </c>
      <c r="M28" s="272">
        <v>0</v>
      </c>
      <c r="N28" s="262"/>
      <c r="O28" s="262"/>
      <c r="P28" s="262"/>
    </row>
    <row r="29" spans="1:16" ht="12.75">
      <c r="A29" s="658">
        <v>6</v>
      </c>
      <c r="B29" s="661">
        <v>921</v>
      </c>
      <c r="C29" s="661">
        <v>92109</v>
      </c>
      <c r="D29" s="655" t="s">
        <v>439</v>
      </c>
      <c r="E29" s="655" t="s">
        <v>448</v>
      </c>
      <c r="F29" s="661" t="s">
        <v>430</v>
      </c>
      <c r="G29" s="661">
        <v>637898</v>
      </c>
      <c r="H29" s="667">
        <f>SUM(J29:M29)</f>
        <v>637898</v>
      </c>
      <c r="I29" s="273" t="s">
        <v>417</v>
      </c>
      <c r="J29" s="266">
        <f>SUM(J30:J32)</f>
        <v>100000</v>
      </c>
      <c r="K29" s="266">
        <f>SUM(K30:K32)</f>
        <v>537898</v>
      </c>
      <c r="L29" s="266">
        <f>SUM(L30:L32)</f>
        <v>0</v>
      </c>
      <c r="M29" s="266">
        <f>SUM(M30:M32)</f>
        <v>0</v>
      </c>
      <c r="N29" s="262"/>
      <c r="O29" s="262"/>
      <c r="P29" s="262"/>
    </row>
    <row r="30" spans="1:16" ht="12.75">
      <c r="A30" s="659"/>
      <c r="B30" s="659"/>
      <c r="C30" s="659"/>
      <c r="D30" s="659"/>
      <c r="E30" s="656"/>
      <c r="F30" s="659"/>
      <c r="G30" s="659"/>
      <c r="H30" s="668"/>
      <c r="I30" s="267" t="s">
        <v>422</v>
      </c>
      <c r="J30" s="269">
        <v>25000</v>
      </c>
      <c r="K30" s="269">
        <v>134475</v>
      </c>
      <c r="L30" s="269">
        <v>0</v>
      </c>
      <c r="M30" s="269">
        <v>0</v>
      </c>
      <c r="N30" s="262"/>
      <c r="O30" s="262"/>
      <c r="P30" s="262"/>
    </row>
    <row r="31" spans="1:16" ht="12.75" customHeight="1">
      <c r="A31" s="659"/>
      <c r="B31" s="659"/>
      <c r="C31" s="659"/>
      <c r="D31" s="659"/>
      <c r="E31" s="656"/>
      <c r="F31" s="659"/>
      <c r="G31" s="659"/>
      <c r="H31" s="668"/>
      <c r="I31" s="270" t="s">
        <v>420</v>
      </c>
      <c r="J31" s="269">
        <v>0</v>
      </c>
      <c r="K31" s="269">
        <v>0</v>
      </c>
      <c r="L31" s="269">
        <v>0</v>
      </c>
      <c r="M31" s="269">
        <v>0</v>
      </c>
      <c r="N31" s="262"/>
      <c r="O31" s="262"/>
      <c r="P31" s="262"/>
    </row>
    <row r="32" spans="1:16" ht="13.5" thickBot="1">
      <c r="A32" s="660"/>
      <c r="B32" s="662"/>
      <c r="C32" s="662"/>
      <c r="D32" s="662"/>
      <c r="E32" s="666"/>
      <c r="F32" s="662"/>
      <c r="G32" s="662"/>
      <c r="H32" s="669"/>
      <c r="I32" s="271" t="s">
        <v>456</v>
      </c>
      <c r="J32" s="275">
        <v>75000</v>
      </c>
      <c r="K32" s="275">
        <v>403423</v>
      </c>
      <c r="L32" s="272">
        <v>0</v>
      </c>
      <c r="M32" s="272">
        <v>0</v>
      </c>
      <c r="N32" s="262"/>
      <c r="O32" s="276"/>
      <c r="P32" s="276"/>
    </row>
    <row r="33" spans="1:16" ht="12.75">
      <c r="A33" s="663">
        <v>7</v>
      </c>
      <c r="B33" s="661">
        <v>921</v>
      </c>
      <c r="C33" s="661">
        <v>92109</v>
      </c>
      <c r="D33" s="655" t="s">
        <v>436</v>
      </c>
      <c r="E33" s="655" t="s">
        <v>450</v>
      </c>
      <c r="F33" s="661" t="s">
        <v>430</v>
      </c>
      <c r="G33" s="661">
        <v>1440000</v>
      </c>
      <c r="H33" s="667">
        <f>SUM(J33:M33)</f>
        <v>1440000</v>
      </c>
      <c r="I33" s="273" t="s">
        <v>417</v>
      </c>
      <c r="J33" s="266">
        <f>SUM(J34:J36)</f>
        <v>720000</v>
      </c>
      <c r="K33" s="266">
        <f>SUM(K34:K36)</f>
        <v>720000</v>
      </c>
      <c r="L33" s="266">
        <f>SUM(L34:L36)</f>
        <v>0</v>
      </c>
      <c r="M33" s="266">
        <f>SUM(M34:M36)</f>
        <v>0</v>
      </c>
      <c r="N33" s="262"/>
      <c r="O33" s="276"/>
      <c r="P33" s="276"/>
    </row>
    <row r="34" spans="1:16" ht="12.75">
      <c r="A34" s="664"/>
      <c r="B34" s="659"/>
      <c r="C34" s="659"/>
      <c r="D34" s="659"/>
      <c r="E34" s="656"/>
      <c r="F34" s="659"/>
      <c r="G34" s="659"/>
      <c r="H34" s="668"/>
      <c r="I34" s="267" t="s">
        <v>422</v>
      </c>
      <c r="J34" s="274">
        <v>0</v>
      </c>
      <c r="K34" s="269">
        <v>200000</v>
      </c>
      <c r="L34" s="269">
        <v>0</v>
      </c>
      <c r="M34" s="269">
        <v>0</v>
      </c>
      <c r="N34" s="262"/>
      <c r="O34" s="276"/>
      <c r="P34" s="276"/>
    </row>
    <row r="35" spans="1:16" ht="12.75" customHeight="1">
      <c r="A35" s="664"/>
      <c r="B35" s="659"/>
      <c r="C35" s="659"/>
      <c r="D35" s="659"/>
      <c r="E35" s="656"/>
      <c r="F35" s="659"/>
      <c r="G35" s="659"/>
      <c r="H35" s="668"/>
      <c r="I35" s="270" t="s">
        <v>420</v>
      </c>
      <c r="J35" s="269">
        <v>200000</v>
      </c>
      <c r="K35" s="269">
        <v>0</v>
      </c>
      <c r="L35" s="269">
        <v>0</v>
      </c>
      <c r="M35" s="269">
        <v>0</v>
      </c>
      <c r="N35" s="262"/>
      <c r="O35" s="276"/>
      <c r="P35" s="276"/>
    </row>
    <row r="36" spans="1:16" ht="44.25" customHeight="1" thickBot="1">
      <c r="A36" s="665"/>
      <c r="B36" s="660"/>
      <c r="C36" s="660"/>
      <c r="D36" s="660"/>
      <c r="E36" s="657"/>
      <c r="F36" s="660"/>
      <c r="G36" s="660"/>
      <c r="H36" s="669"/>
      <c r="I36" s="271" t="s">
        <v>456</v>
      </c>
      <c r="J36" s="272">
        <v>520000</v>
      </c>
      <c r="K36" s="272">
        <v>520000</v>
      </c>
      <c r="L36" s="272">
        <v>0</v>
      </c>
      <c r="M36" s="272">
        <v>0</v>
      </c>
      <c r="N36" s="262"/>
      <c r="O36" s="276"/>
      <c r="P36" s="276"/>
    </row>
    <row r="43" ht="12.75">
      <c r="J43" s="66">
        <f>SUM(J33,J29,J25,J21,J17,J13,J9)</f>
        <v>5897394</v>
      </c>
    </row>
    <row r="44" ht="12.75">
      <c r="J44" s="66">
        <f aca="true" t="shared" si="0" ref="J44:K46">SUM(J34,J30,J26,J22,J18,J14,J10)</f>
        <v>25000</v>
      </c>
    </row>
    <row r="45" spans="10:11" ht="12.75">
      <c r="J45" s="66">
        <f t="shared" si="0"/>
        <v>1469349</v>
      </c>
      <c r="K45" s="66">
        <f t="shared" si="0"/>
        <v>1070933</v>
      </c>
    </row>
    <row r="46" ht="12.75">
      <c r="J46" s="66">
        <f t="shared" si="0"/>
        <v>4403045</v>
      </c>
    </row>
  </sheetData>
  <mergeCells count="71">
    <mergeCell ref="F9:F12"/>
    <mergeCell ref="E5:E7"/>
    <mergeCell ref="D5:D7"/>
    <mergeCell ref="A9:A12"/>
    <mergeCell ref="B9:B12"/>
    <mergeCell ref="C9:C12"/>
    <mergeCell ref="B5:B7"/>
    <mergeCell ref="F5:F7"/>
    <mergeCell ref="H5:H7"/>
    <mergeCell ref="H9:H12"/>
    <mergeCell ref="H13:H16"/>
    <mergeCell ref="A1:M1"/>
    <mergeCell ref="G5:G7"/>
    <mergeCell ref="I5:I7"/>
    <mergeCell ref="G9:G12"/>
    <mergeCell ref="C5:C7"/>
    <mergeCell ref="E9:E12"/>
    <mergeCell ref="D9:D12"/>
    <mergeCell ref="G21:G24"/>
    <mergeCell ref="F25:F28"/>
    <mergeCell ref="G25:G28"/>
    <mergeCell ref="H33:H36"/>
    <mergeCell ref="H29:H32"/>
    <mergeCell ref="F29:F32"/>
    <mergeCell ref="G29:G32"/>
    <mergeCell ref="E33:E36"/>
    <mergeCell ref="D33:D36"/>
    <mergeCell ref="F33:F36"/>
    <mergeCell ref="G33:G36"/>
    <mergeCell ref="A33:A36"/>
    <mergeCell ref="B33:B36"/>
    <mergeCell ref="C33:C36"/>
    <mergeCell ref="J5:M5"/>
    <mergeCell ref="J6:J7"/>
    <mergeCell ref="K6:K7"/>
    <mergeCell ref="L6:L7"/>
    <mergeCell ref="M6:M7"/>
    <mergeCell ref="A5:A7"/>
    <mergeCell ref="H25:H28"/>
    <mergeCell ref="A13:A16"/>
    <mergeCell ref="B13:B16"/>
    <mergeCell ref="C13:C16"/>
    <mergeCell ref="H17:H20"/>
    <mergeCell ref="E17:E20"/>
    <mergeCell ref="F13:F16"/>
    <mergeCell ref="G13:G16"/>
    <mergeCell ref="A21:A24"/>
    <mergeCell ref="H21:H24"/>
    <mergeCell ref="A17:A20"/>
    <mergeCell ref="D13:D16"/>
    <mergeCell ref="E13:E16"/>
    <mergeCell ref="B17:B20"/>
    <mergeCell ref="C17:C20"/>
    <mergeCell ref="D17:D20"/>
    <mergeCell ref="F17:F20"/>
    <mergeCell ref="G17:G20"/>
    <mergeCell ref="B21:B24"/>
    <mergeCell ref="C21:C24"/>
    <mergeCell ref="D21:D24"/>
    <mergeCell ref="F21:F24"/>
    <mergeCell ref="E21:E24"/>
    <mergeCell ref="E25:E28"/>
    <mergeCell ref="A29:A32"/>
    <mergeCell ref="B29:B32"/>
    <mergeCell ref="C29:C32"/>
    <mergeCell ref="D29:D32"/>
    <mergeCell ref="A25:A28"/>
    <mergeCell ref="B25:B28"/>
    <mergeCell ref="C25:C28"/>
    <mergeCell ref="D25:D28"/>
    <mergeCell ref="E29:E32"/>
  </mergeCells>
  <printOptions/>
  <pageMargins left="0.75" right="0.75" top="1" bottom="1" header="0.5" footer="0.5"/>
  <pageSetup horizontalDpi="300" verticalDpi="300" orientation="landscape" paperSize="9" scale="86" r:id="rId1"/>
  <headerFooter alignWithMargins="0">
    <oddHeader>&amp;RZałącznik Nr &amp;A
do Uchwały Nr X/89/2007 Rady Gminy Widuchowa 
z dnia 27 grudnia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workbookViewId="0" topLeftCell="C1">
      <selection activeCell="D23" sqref="D23"/>
    </sheetView>
  </sheetViews>
  <sheetFormatPr defaultColWidth="9.00390625" defaultRowHeight="12.75"/>
  <cols>
    <col min="1" max="1" width="4.75390625" style="0" customWidth="1"/>
    <col min="2" max="2" width="38.375" style="0" customWidth="1"/>
    <col min="3" max="3" width="14.125" style="0" customWidth="1"/>
    <col min="4" max="4" width="10.00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25390625" style="0" customWidth="1"/>
    <col min="9" max="9" width="10.625" style="0" bestFit="1" customWidth="1"/>
    <col min="10" max="10" width="13.625" style="0" customWidth="1"/>
    <col min="11" max="11" width="14.125" style="0" customWidth="1"/>
  </cols>
  <sheetData>
    <row r="1" spans="1:11" ht="16.5">
      <c r="A1" s="696" t="s">
        <v>331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</row>
    <row r="2" spans="1:11" ht="16.5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</row>
    <row r="3" spans="1:11" ht="6" customHeight="1">
      <c r="A3" s="7"/>
      <c r="B3" s="7"/>
      <c r="C3" s="7"/>
      <c r="D3" s="7"/>
      <c r="E3" s="7"/>
      <c r="F3" s="7"/>
      <c r="G3" s="7"/>
      <c r="H3" s="7"/>
      <c r="I3" s="7"/>
      <c r="K3" s="7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0" t="s">
        <v>41</v>
      </c>
    </row>
    <row r="5" spans="1:11" ht="15" customHeight="1">
      <c r="A5" s="632" t="s">
        <v>57</v>
      </c>
      <c r="B5" s="632" t="s">
        <v>0</v>
      </c>
      <c r="C5" s="633" t="s">
        <v>60</v>
      </c>
      <c r="D5" s="697" t="s">
        <v>64</v>
      </c>
      <c r="E5" s="698"/>
      <c r="F5" s="698"/>
      <c r="G5" s="699"/>
      <c r="H5" s="692" t="s">
        <v>8</v>
      </c>
      <c r="I5" s="693"/>
      <c r="J5" s="694"/>
      <c r="K5" s="633" t="s">
        <v>62</v>
      </c>
    </row>
    <row r="6" spans="1:11" ht="15" customHeight="1">
      <c r="A6" s="632"/>
      <c r="B6" s="632"/>
      <c r="C6" s="633"/>
      <c r="D6" s="633" t="s">
        <v>7</v>
      </c>
      <c r="E6" s="687" t="s">
        <v>6</v>
      </c>
      <c r="F6" s="701"/>
      <c r="G6" s="688"/>
      <c r="H6" s="633" t="s">
        <v>7</v>
      </c>
      <c r="I6" s="633" t="s">
        <v>61</v>
      </c>
      <c r="J6" s="689" t="s">
        <v>330</v>
      </c>
      <c r="K6" s="633"/>
    </row>
    <row r="7" spans="1:11" ht="18" customHeight="1">
      <c r="A7" s="632"/>
      <c r="B7" s="632"/>
      <c r="C7" s="633"/>
      <c r="D7" s="633"/>
      <c r="E7" s="689" t="s">
        <v>322</v>
      </c>
      <c r="F7" s="687" t="s">
        <v>6</v>
      </c>
      <c r="G7" s="688"/>
      <c r="H7" s="633"/>
      <c r="I7" s="633"/>
      <c r="J7" s="690"/>
      <c r="K7" s="633"/>
    </row>
    <row r="8" spans="1:11" ht="42" customHeight="1">
      <c r="A8" s="632"/>
      <c r="B8" s="632"/>
      <c r="C8" s="633"/>
      <c r="D8" s="633"/>
      <c r="E8" s="700"/>
      <c r="F8" s="55" t="s">
        <v>90</v>
      </c>
      <c r="G8" s="55" t="s">
        <v>89</v>
      </c>
      <c r="H8" s="633"/>
      <c r="I8" s="633"/>
      <c r="J8" s="691"/>
      <c r="K8" s="633"/>
    </row>
    <row r="9" spans="1:11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11</v>
      </c>
      <c r="K9" s="18">
        <v>10</v>
      </c>
    </row>
    <row r="10" spans="1:11" ht="19.5" customHeight="1">
      <c r="A10" s="32" t="s">
        <v>10</v>
      </c>
      <c r="B10" s="19" t="s">
        <v>11</v>
      </c>
      <c r="C10" s="19">
        <f>SUM(C12:C13)</f>
        <v>93523</v>
      </c>
      <c r="D10" s="19">
        <f aca="true" t="shared" si="0" ref="D10:K10">SUM(D12:D13)</f>
        <v>1962203</v>
      </c>
      <c r="E10" s="19">
        <f t="shared" si="0"/>
        <v>469710</v>
      </c>
      <c r="F10" s="19">
        <f t="shared" si="0"/>
        <v>20000</v>
      </c>
      <c r="G10" s="19">
        <f t="shared" si="0"/>
        <v>75000</v>
      </c>
      <c r="H10" s="19">
        <f t="shared" si="0"/>
        <v>1953009</v>
      </c>
      <c r="I10" s="19">
        <f t="shared" si="0"/>
        <v>0</v>
      </c>
      <c r="J10" s="32" t="s">
        <v>47</v>
      </c>
      <c r="K10" s="19">
        <f t="shared" si="0"/>
        <v>102717</v>
      </c>
    </row>
    <row r="11" spans="1:11" ht="19.5" customHeight="1">
      <c r="A11" s="33"/>
      <c r="B11" s="34" t="s">
        <v>68</v>
      </c>
      <c r="C11" s="20"/>
      <c r="D11" s="20"/>
      <c r="E11" s="20"/>
      <c r="F11" s="20"/>
      <c r="G11" s="20"/>
      <c r="H11" s="20"/>
      <c r="I11" s="20"/>
      <c r="J11" s="33"/>
      <c r="K11" s="20"/>
    </row>
    <row r="12" spans="1:13" ht="19.5" customHeight="1">
      <c r="A12" s="33"/>
      <c r="B12" s="57" t="s">
        <v>95</v>
      </c>
      <c r="C12" s="20">
        <v>68523</v>
      </c>
      <c r="D12" s="20">
        <f>1410709+G12</f>
        <v>1485709</v>
      </c>
      <c r="E12" s="120">
        <v>95000</v>
      </c>
      <c r="F12" s="120">
        <v>20000</v>
      </c>
      <c r="G12" s="20">
        <v>75000</v>
      </c>
      <c r="H12" s="20">
        <f>1401515+G12</f>
        <v>1476515</v>
      </c>
      <c r="I12" s="20">
        <v>0</v>
      </c>
      <c r="J12" s="33" t="s">
        <v>47</v>
      </c>
      <c r="K12" s="20">
        <f>C12+D12-H12</f>
        <v>77717</v>
      </c>
      <c r="M12">
        <f>C12+D12-H12-K12</f>
        <v>0</v>
      </c>
    </row>
    <row r="13" spans="1:13" ht="19.5" customHeight="1">
      <c r="A13" s="33"/>
      <c r="B13" s="57" t="s">
        <v>96</v>
      </c>
      <c r="C13" s="20">
        <v>25000</v>
      </c>
      <c r="D13" s="20">
        <v>476494</v>
      </c>
      <c r="E13" s="20">
        <v>374710</v>
      </c>
      <c r="F13" s="20">
        <v>0</v>
      </c>
      <c r="G13" s="20">
        <v>0</v>
      </c>
      <c r="H13" s="20">
        <v>476494</v>
      </c>
      <c r="I13" s="20">
        <v>0</v>
      </c>
      <c r="J13" s="33" t="s">
        <v>47</v>
      </c>
      <c r="K13" s="20">
        <f>C13+D13-H13</f>
        <v>25000</v>
      </c>
      <c r="M13">
        <f>C13+D13-H13-K13</f>
        <v>0</v>
      </c>
    </row>
    <row r="14" spans="1:11" s="48" customFormat="1" ht="19.5" customHeight="1">
      <c r="A14" s="695" t="s">
        <v>81</v>
      </c>
      <c r="B14" s="695"/>
      <c r="C14" s="49">
        <f>SUM(C10)</f>
        <v>93523</v>
      </c>
      <c r="D14" s="49">
        <f aca="true" t="shared" si="1" ref="D14:K14">SUM(D10)</f>
        <v>1962203</v>
      </c>
      <c r="E14" s="49">
        <f t="shared" si="1"/>
        <v>469710</v>
      </c>
      <c r="F14" s="49">
        <f t="shared" si="1"/>
        <v>20000</v>
      </c>
      <c r="G14" s="49">
        <f t="shared" si="1"/>
        <v>75000</v>
      </c>
      <c r="H14" s="49">
        <f t="shared" si="1"/>
        <v>1953009</v>
      </c>
      <c r="I14" s="49">
        <f t="shared" si="1"/>
        <v>0</v>
      </c>
      <c r="J14" s="50" t="s">
        <v>97</v>
      </c>
      <c r="K14" s="49">
        <f t="shared" si="1"/>
        <v>102717</v>
      </c>
    </row>
    <row r="15" ht="4.5" customHeight="1"/>
    <row r="16" ht="12.75" customHeight="1">
      <c r="A16" s="56"/>
    </row>
    <row r="17" ht="12.75">
      <c r="A17" s="56"/>
    </row>
    <row r="18" ht="12.75">
      <c r="A18" s="56"/>
    </row>
    <row r="19" ht="12.75">
      <c r="A19" s="56"/>
    </row>
  </sheetData>
  <mergeCells count="16">
    <mergeCell ref="A14:B14"/>
    <mergeCell ref="A1:K1"/>
    <mergeCell ref="A2:K2"/>
    <mergeCell ref="A5:A8"/>
    <mergeCell ref="B5:B8"/>
    <mergeCell ref="C5:C8"/>
    <mergeCell ref="D6:D8"/>
    <mergeCell ref="D5:G5"/>
    <mergeCell ref="E7:E8"/>
    <mergeCell ref="E6:G6"/>
    <mergeCell ref="F7:G7"/>
    <mergeCell ref="H6:H8"/>
    <mergeCell ref="I6:I8"/>
    <mergeCell ref="K5:K8"/>
    <mergeCell ref="J6:J8"/>
    <mergeCell ref="H5:J5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85" r:id="rId1"/>
  <headerFooter alignWithMargins="0">
    <oddHeader>&amp;R&amp;9Załącznik Nr &amp;A
do Uchwały Nr X/89/2007 Rady Gminy Widuchowa 
z dnia 27 grudnia 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624" t="s">
        <v>38</v>
      </c>
      <c r="B1" s="624"/>
      <c r="C1" s="624"/>
      <c r="D1" s="7"/>
      <c r="E1" s="7"/>
      <c r="F1" s="7"/>
      <c r="G1" s="7"/>
      <c r="H1" s="7"/>
      <c r="I1" s="7"/>
      <c r="J1" s="7"/>
    </row>
    <row r="2" spans="1:7" ht="19.5" customHeight="1">
      <c r="A2" s="624" t="s">
        <v>341</v>
      </c>
      <c r="B2" s="624"/>
      <c r="C2" s="624"/>
      <c r="D2" s="7"/>
      <c r="E2" s="7"/>
      <c r="F2" s="7"/>
      <c r="G2" s="7"/>
    </row>
    <row r="4" spans="2:3" ht="12.75">
      <c r="B4" s="1" t="s">
        <v>104</v>
      </c>
      <c r="C4" s="10" t="s">
        <v>41</v>
      </c>
    </row>
    <row r="5" spans="1:10" ht="19.5" customHeight="1">
      <c r="A5" s="15" t="s">
        <v>57</v>
      </c>
      <c r="B5" s="15" t="s">
        <v>0</v>
      </c>
      <c r="C5" s="15" t="s">
        <v>340</v>
      </c>
      <c r="D5" s="8"/>
      <c r="E5" s="8"/>
      <c r="F5" s="8"/>
      <c r="G5" s="8"/>
      <c r="H5" s="8"/>
      <c r="I5" s="9"/>
      <c r="J5" s="9"/>
    </row>
    <row r="6" spans="1:10" ht="19.5" customHeight="1">
      <c r="A6" s="22" t="s">
        <v>10</v>
      </c>
      <c r="B6" s="35" t="s">
        <v>60</v>
      </c>
      <c r="C6" s="22">
        <v>0</v>
      </c>
      <c r="D6" s="8"/>
      <c r="E6" s="8"/>
      <c r="F6" s="8"/>
      <c r="G6" s="8"/>
      <c r="H6" s="8"/>
      <c r="I6" s="9"/>
      <c r="J6" s="9"/>
    </row>
    <row r="7" spans="1:10" ht="19.5" customHeight="1">
      <c r="A7" s="22" t="s">
        <v>15</v>
      </c>
      <c r="B7" s="35" t="s">
        <v>9</v>
      </c>
      <c r="C7" s="22">
        <f>SUM(C8:C9)</f>
        <v>10100</v>
      </c>
      <c r="D7" s="8"/>
      <c r="E7" s="8"/>
      <c r="F7" s="8"/>
      <c r="G7" s="8"/>
      <c r="H7" s="8"/>
      <c r="I7" s="9"/>
      <c r="J7" s="9"/>
    </row>
    <row r="8" spans="1:10" ht="19.5" customHeight="1">
      <c r="A8" s="27" t="s">
        <v>12</v>
      </c>
      <c r="B8" s="36" t="s">
        <v>100</v>
      </c>
      <c r="C8" s="27">
        <v>10000</v>
      </c>
      <c r="D8" s="8"/>
      <c r="E8" s="8"/>
      <c r="F8" s="8"/>
      <c r="G8" s="8"/>
      <c r="H8" s="8"/>
      <c r="I8" s="9"/>
      <c r="J8" s="9"/>
    </row>
    <row r="9" spans="1:10" ht="19.5" customHeight="1">
      <c r="A9" s="30" t="s">
        <v>13</v>
      </c>
      <c r="B9" s="36" t="s">
        <v>101</v>
      </c>
      <c r="C9" s="30">
        <v>100</v>
      </c>
      <c r="D9" s="8"/>
      <c r="E9" s="8"/>
      <c r="F9" s="8"/>
      <c r="G9" s="8"/>
      <c r="H9" s="8"/>
      <c r="I9" s="9"/>
      <c r="J9" s="9"/>
    </row>
    <row r="10" spans="1:10" ht="19.5" customHeight="1">
      <c r="A10" s="22" t="s">
        <v>16</v>
      </c>
      <c r="B10" s="35" t="s">
        <v>8</v>
      </c>
      <c r="C10" s="22">
        <f>SUM(C11)</f>
        <v>10100</v>
      </c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12</v>
      </c>
      <c r="B11" s="37" t="s">
        <v>36</v>
      </c>
      <c r="C11" s="25">
        <f>SUM(C12:C13)</f>
        <v>10100</v>
      </c>
      <c r="D11" s="8"/>
      <c r="E11" s="8"/>
      <c r="F11" s="8"/>
      <c r="G11" s="8"/>
      <c r="H11" s="8"/>
      <c r="I11" s="9"/>
      <c r="J11" s="9"/>
    </row>
    <row r="12" spans="1:10" ht="15" customHeight="1">
      <c r="A12" s="27"/>
      <c r="B12" s="36" t="s">
        <v>102</v>
      </c>
      <c r="C12" s="27">
        <v>1200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7"/>
      <c r="B13" s="36" t="s">
        <v>103</v>
      </c>
      <c r="C13" s="27">
        <v>8900</v>
      </c>
      <c r="D13" s="8"/>
      <c r="E13" s="8"/>
      <c r="F13" s="8"/>
      <c r="G13" s="8"/>
      <c r="H13" s="8"/>
      <c r="I13" s="9"/>
      <c r="J13" s="9"/>
    </row>
    <row r="14" spans="1:10" ht="19.5" customHeight="1">
      <c r="A14" s="27" t="s">
        <v>13</v>
      </c>
      <c r="B14" s="36" t="s">
        <v>39</v>
      </c>
      <c r="C14" s="27">
        <v>0</v>
      </c>
      <c r="D14" s="8"/>
      <c r="E14" s="8"/>
      <c r="F14" s="8"/>
      <c r="G14" s="8"/>
      <c r="H14" s="8"/>
      <c r="I14" s="9"/>
      <c r="J14" s="9"/>
    </row>
    <row r="15" spans="1:10" ht="19.5" customHeight="1">
      <c r="A15" s="22" t="s">
        <v>37</v>
      </c>
      <c r="B15" s="35" t="s">
        <v>62</v>
      </c>
      <c r="C15" s="22">
        <v>0</v>
      </c>
      <c r="D15" s="8"/>
      <c r="E15" s="8"/>
      <c r="F15" s="8"/>
      <c r="G15" s="8"/>
      <c r="H15" s="8"/>
      <c r="I15" s="9"/>
      <c r="J15" s="9"/>
    </row>
    <row r="16" spans="1:10" ht="15">
      <c r="A16" s="8"/>
      <c r="B16" s="8"/>
      <c r="C16" s="8"/>
      <c r="D16" s="8"/>
      <c r="E16" s="8"/>
      <c r="F16" s="8"/>
      <c r="G16" s="8"/>
      <c r="H16" s="8"/>
      <c r="I16" s="9"/>
      <c r="J16" s="9"/>
    </row>
    <row r="17" spans="1:10" ht="15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 ht="15">
      <c r="A18" s="8"/>
      <c r="B18" s="8"/>
      <c r="C18" s="8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&amp;RZałącznik Nr &amp;A
 do Uchwały Nr X/89/2007 Rady Gminy Widuchowa 
z dnia 27 grudnia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4" sqref="E4:F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651" t="s">
        <v>459</v>
      </c>
      <c r="B1" s="651"/>
      <c r="C1" s="651"/>
      <c r="D1" s="651"/>
      <c r="E1" s="651"/>
      <c r="F1" s="651"/>
    </row>
    <row r="2" spans="5:6" ht="19.5" customHeight="1">
      <c r="E2" s="7"/>
      <c r="F2" s="7"/>
    </row>
    <row r="3" ht="19.5" customHeight="1">
      <c r="F3" s="12" t="s">
        <v>41</v>
      </c>
    </row>
    <row r="4" spans="1:6" ht="19.5" customHeight="1">
      <c r="A4" s="15" t="s">
        <v>57</v>
      </c>
      <c r="B4" s="15" t="s">
        <v>2</v>
      </c>
      <c r="C4" s="15" t="s">
        <v>3</v>
      </c>
      <c r="D4" s="15" t="s">
        <v>4</v>
      </c>
      <c r="E4" s="15" t="s">
        <v>45</v>
      </c>
      <c r="F4" s="15" t="s">
        <v>44</v>
      </c>
    </row>
    <row r="5" spans="1:6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26">
        <v>1</v>
      </c>
      <c r="B6" s="26">
        <v>801</v>
      </c>
      <c r="C6" s="26">
        <v>80104</v>
      </c>
      <c r="D6" s="26">
        <v>2510</v>
      </c>
      <c r="E6" s="26" t="s">
        <v>99</v>
      </c>
      <c r="F6" s="26">
        <v>374710</v>
      </c>
    </row>
    <row r="7" spans="1:6" ht="30" customHeight="1">
      <c r="A7" s="58">
        <v>2</v>
      </c>
      <c r="B7" s="58">
        <v>921</v>
      </c>
      <c r="C7" s="58">
        <v>92116</v>
      </c>
      <c r="D7" s="58">
        <v>2480</v>
      </c>
      <c r="E7" s="58" t="s">
        <v>98</v>
      </c>
      <c r="F7" s="58">
        <v>144000</v>
      </c>
    </row>
    <row r="8" spans="1:6" ht="30" customHeight="1">
      <c r="A8" s="702" t="s">
        <v>81</v>
      </c>
      <c r="B8" s="703"/>
      <c r="C8" s="703"/>
      <c r="D8" s="703"/>
      <c r="E8" s="704"/>
      <c r="F8" s="24">
        <f>SUM(F6:F7)</f>
        <v>518710</v>
      </c>
    </row>
    <row r="10" ht="12.75">
      <c r="A10" s="56" t="s">
        <v>91</v>
      </c>
    </row>
    <row r="11" ht="12.75">
      <c r="A11" s="54" t="s">
        <v>92</v>
      </c>
    </row>
    <row r="13" ht="12.75">
      <c r="A13" s="54"/>
    </row>
  </sheetData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Nr X/89/2007 Rady Gminy Widuchowa 
z dnia 27 grudnia 2007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8" sqref="E8:G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631" t="s">
        <v>451</v>
      </c>
      <c r="B1" s="631"/>
      <c r="C1" s="631"/>
      <c r="D1" s="631"/>
      <c r="E1" s="631"/>
      <c r="F1" s="631"/>
      <c r="G1" s="631"/>
    </row>
    <row r="2" spans="5:7" ht="19.5" customHeight="1">
      <c r="E2" s="7"/>
      <c r="F2" s="7"/>
      <c r="G2" s="7"/>
    </row>
    <row r="3" spans="5:7" ht="19.5" customHeight="1">
      <c r="E3" s="1"/>
      <c r="F3" s="1"/>
      <c r="G3" s="12" t="s">
        <v>41</v>
      </c>
    </row>
    <row r="4" spans="1:7" ht="19.5" customHeight="1">
      <c r="A4" s="632" t="s">
        <v>57</v>
      </c>
      <c r="B4" s="632" t="s">
        <v>2</v>
      </c>
      <c r="C4" s="632" t="s">
        <v>3</v>
      </c>
      <c r="D4" s="705" t="s">
        <v>85</v>
      </c>
      <c r="E4" s="633" t="s">
        <v>65</v>
      </c>
      <c r="F4" s="633" t="s">
        <v>66</v>
      </c>
      <c r="G4" s="633" t="s">
        <v>42</v>
      </c>
    </row>
    <row r="5" spans="1:7" ht="19.5" customHeight="1">
      <c r="A5" s="632"/>
      <c r="B5" s="632"/>
      <c r="C5" s="632"/>
      <c r="D5" s="706"/>
      <c r="E5" s="633"/>
      <c r="F5" s="633"/>
      <c r="G5" s="633"/>
    </row>
    <row r="6" spans="1:7" ht="19.5" customHeight="1">
      <c r="A6" s="632"/>
      <c r="B6" s="632"/>
      <c r="C6" s="632"/>
      <c r="D6" s="707"/>
      <c r="E6" s="633"/>
      <c r="F6" s="633"/>
      <c r="G6" s="633"/>
    </row>
    <row r="7" spans="1:7" ht="7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s="116" customFormat="1" ht="52.5" customHeight="1">
      <c r="A8" s="117">
        <v>1</v>
      </c>
      <c r="B8" s="117">
        <v>900</v>
      </c>
      <c r="C8" s="117">
        <v>90002</v>
      </c>
      <c r="D8" s="117">
        <v>2650</v>
      </c>
      <c r="E8" s="118" t="s">
        <v>316</v>
      </c>
      <c r="F8" s="119" t="s">
        <v>317</v>
      </c>
      <c r="G8" s="117">
        <v>20000</v>
      </c>
    </row>
    <row r="9" spans="1:7" s="1" customFormat="1" ht="30" customHeight="1">
      <c r="A9" s="702" t="s">
        <v>81</v>
      </c>
      <c r="B9" s="703"/>
      <c r="C9" s="703"/>
      <c r="D9" s="703"/>
      <c r="E9" s="704"/>
      <c r="F9" s="24"/>
      <c r="G9" s="24">
        <f>SUM(G8)</f>
        <v>20000</v>
      </c>
    </row>
    <row r="11" ht="12.75">
      <c r="A11" s="54"/>
    </row>
  </sheetData>
  <mergeCells count="9">
    <mergeCell ref="A9:E9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Nr X/89/2007 Rady Gminy Widuchowa 
z dnia 27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Widuchowa</cp:lastModifiedBy>
  <cp:lastPrinted>2007-12-06T13:17:03Z</cp:lastPrinted>
  <dcterms:created xsi:type="dcterms:W3CDTF">1998-12-09T13:02:10Z</dcterms:created>
  <dcterms:modified xsi:type="dcterms:W3CDTF">2007-12-23T10:54:15Z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