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2045" windowHeight="5745" activeTab="1"/>
  </bookViews>
  <sheets>
    <sheet name="1" sheetId="2" r:id="rId1"/>
    <sheet name="2" sheetId="12" r:id="rId2"/>
    <sheet name="3" sheetId="14" r:id="rId3"/>
    <sheet name="4" sheetId="22" r:id="rId4"/>
    <sheet name="5" sheetId="44" r:id="rId5"/>
    <sheet name="6" sheetId="50" r:id="rId6"/>
    <sheet name="7" sheetId="7" r:id="rId7"/>
    <sheet name="8" sheetId="18" r:id="rId8"/>
    <sheet name="9" sheetId="23" r:id="rId9"/>
    <sheet name="10" sheetId="47" r:id="rId10"/>
    <sheet name="11" sheetId="51" r:id="rId11"/>
    <sheet name="12" sheetId="24" r:id="rId12"/>
  </sheets>
  <definedNames>
    <definedName name="_xlnm.Print_Area" localSheetId="0">'1'!$A$1:$G$147</definedName>
    <definedName name="_xlnm.Print_Area" localSheetId="1">'2'!$A$1:$R$460</definedName>
    <definedName name="_xlnm.Print_Area" localSheetId="2">'3'!$A$1:$D$24</definedName>
    <definedName name="_xlnm.Print_Area" localSheetId="3">'4'!$A$1:$L$26</definedName>
    <definedName name="_xlnm.Print_Area" localSheetId="4">'5'!$A$1:$L$14</definedName>
    <definedName name="_xlnm.Print_Area" localSheetId="5">'6'!$A$1:$G$24</definedName>
    <definedName name="_xlnm.Print_Area" localSheetId="6">'7'!$A$1:$J$14</definedName>
    <definedName name="_xlnm.Print_Area" localSheetId="7">'8'!$A$1:$G$12</definedName>
    <definedName name="OLE_LINK1" localSheetId="5">'6'!$A$4</definedName>
    <definedName name="_xlnm.Print_Titles" localSheetId="0">'1'!$4:$5</definedName>
    <definedName name="_xlnm.Print_Titles" localSheetId="1">'2'!$4:$7</definedName>
    <definedName name="_xlnm.Print_Titles" localSheetId="3">'4'!$3:$6</definedName>
  </definedNames>
  <calcPr calcId="145621"/>
</workbook>
</file>

<file path=xl/calcChain.xml><?xml version="1.0" encoding="utf-8"?>
<calcChain xmlns="http://schemas.openxmlformats.org/spreadsheetml/2006/main">
  <c r="G378" i="12" l="1"/>
  <c r="H378" i="12"/>
  <c r="I378" i="12"/>
  <c r="J378" i="12"/>
  <c r="K378" i="12"/>
  <c r="L378" i="12"/>
  <c r="M378" i="12"/>
  <c r="N378" i="12"/>
  <c r="O378" i="12"/>
  <c r="P378" i="12"/>
  <c r="Q378" i="12"/>
  <c r="R378" i="12"/>
  <c r="G9" i="51"/>
  <c r="F174" i="12" l="1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E174" i="12"/>
  <c r="G129" i="2" l="1"/>
  <c r="F129" i="2"/>
  <c r="E129" i="2"/>
  <c r="H132" i="2"/>
  <c r="H131" i="2"/>
  <c r="Y124" i="12"/>
  <c r="F25" i="22"/>
  <c r="E25" i="22" s="1"/>
  <c r="V352" i="12"/>
  <c r="G12" i="12"/>
  <c r="H12" i="12"/>
  <c r="I12" i="12"/>
  <c r="J12" i="12"/>
  <c r="K12" i="12"/>
  <c r="L12" i="12"/>
  <c r="M12" i="12"/>
  <c r="O12" i="12"/>
  <c r="P12" i="12"/>
  <c r="Q12" i="12"/>
  <c r="R12" i="12"/>
  <c r="T12" i="12"/>
  <c r="U12" i="12"/>
  <c r="V12" i="12"/>
  <c r="W12" i="12"/>
  <c r="F13" i="12"/>
  <c r="N354" i="12"/>
  <c r="E354" i="12" s="1"/>
  <c r="N356" i="12"/>
  <c r="E356" i="12" s="1"/>
  <c r="N358" i="12"/>
  <c r="E358" i="12" s="1"/>
  <c r="N359" i="12"/>
  <c r="E359" i="12" s="1"/>
  <c r="H135" i="2"/>
  <c r="E13" i="12" l="1"/>
  <c r="S13" i="12" l="1"/>
  <c r="N458" i="12"/>
  <c r="N457" i="12" s="1"/>
  <c r="F458" i="12"/>
  <c r="F457" i="12" s="1"/>
  <c r="W457" i="12"/>
  <c r="V457" i="12"/>
  <c r="U457" i="12"/>
  <c r="T457" i="12"/>
  <c r="S457" i="12"/>
  <c r="R457" i="12"/>
  <c r="Q457" i="12"/>
  <c r="P457" i="12"/>
  <c r="O457" i="12"/>
  <c r="M457" i="12"/>
  <c r="L457" i="12"/>
  <c r="K457" i="12"/>
  <c r="J457" i="12"/>
  <c r="I457" i="12"/>
  <c r="H457" i="12"/>
  <c r="G457" i="12"/>
  <c r="E458" i="12" l="1"/>
  <c r="E457" i="12" s="1"/>
  <c r="G314" i="12"/>
  <c r="H314" i="12"/>
  <c r="I314" i="12"/>
  <c r="J314" i="12"/>
  <c r="K314" i="12"/>
  <c r="L314" i="12"/>
  <c r="M314" i="12"/>
  <c r="N314" i="12"/>
  <c r="O314" i="12"/>
  <c r="P314" i="12"/>
  <c r="Q314" i="12"/>
  <c r="R314" i="12"/>
  <c r="F330" i="12"/>
  <c r="E330" i="12" s="1"/>
  <c r="F449" i="12"/>
  <c r="G449" i="12"/>
  <c r="G447" i="12" s="1"/>
  <c r="H449" i="12"/>
  <c r="H447" i="12" s="1"/>
  <c r="I449" i="12"/>
  <c r="I447" i="12" s="1"/>
  <c r="J449" i="12"/>
  <c r="J447" i="12" s="1"/>
  <c r="K449" i="12"/>
  <c r="K447" i="12" s="1"/>
  <c r="L449" i="12"/>
  <c r="L447" i="12" s="1"/>
  <c r="M449" i="12"/>
  <c r="M447" i="12" s="1"/>
  <c r="N449" i="12"/>
  <c r="N447" i="12" s="1"/>
  <c r="O449" i="12"/>
  <c r="O447" i="12" s="1"/>
  <c r="P449" i="12"/>
  <c r="P447" i="12" s="1"/>
  <c r="Q449" i="12"/>
  <c r="Q447" i="12" s="1"/>
  <c r="R449" i="12"/>
  <c r="R447" i="12" s="1"/>
  <c r="E449" i="12"/>
  <c r="F384" i="12"/>
  <c r="F383" i="12"/>
  <c r="E383" i="12" s="1"/>
  <c r="F424" i="12"/>
  <c r="G424" i="12"/>
  <c r="H424" i="12"/>
  <c r="I424" i="12"/>
  <c r="J424" i="12"/>
  <c r="K424" i="12"/>
  <c r="L424" i="12"/>
  <c r="M424" i="12"/>
  <c r="N424" i="12"/>
  <c r="O424" i="12"/>
  <c r="P424" i="12"/>
  <c r="Q424" i="12"/>
  <c r="R424" i="12"/>
  <c r="E425" i="12"/>
  <c r="E424" i="12" s="1"/>
  <c r="V424" i="12"/>
  <c r="F413" i="12"/>
  <c r="G413" i="12"/>
  <c r="H413" i="12"/>
  <c r="I413" i="12"/>
  <c r="J413" i="12"/>
  <c r="K413" i="12"/>
  <c r="L413" i="12"/>
  <c r="M413" i="12"/>
  <c r="N413" i="12"/>
  <c r="O413" i="12"/>
  <c r="P413" i="12"/>
  <c r="Q413" i="12"/>
  <c r="R413" i="12"/>
  <c r="S413" i="12"/>
  <c r="T413" i="12"/>
  <c r="U413" i="12"/>
  <c r="V413" i="12"/>
  <c r="W413" i="12"/>
  <c r="E416" i="12"/>
  <c r="F409" i="12"/>
  <c r="E409" i="12" s="1"/>
  <c r="F408" i="12"/>
  <c r="G407" i="12"/>
  <c r="H407" i="12"/>
  <c r="I407" i="12"/>
  <c r="J407" i="12"/>
  <c r="K407" i="12"/>
  <c r="L407" i="12"/>
  <c r="M407" i="12"/>
  <c r="N407" i="12"/>
  <c r="O407" i="12"/>
  <c r="P407" i="12"/>
  <c r="Q407" i="12"/>
  <c r="R407" i="12"/>
  <c r="G397" i="12"/>
  <c r="H397" i="12"/>
  <c r="I397" i="12"/>
  <c r="J397" i="12"/>
  <c r="K397" i="12"/>
  <c r="L397" i="12"/>
  <c r="M397" i="12"/>
  <c r="N397" i="12"/>
  <c r="O397" i="12"/>
  <c r="P397" i="12"/>
  <c r="Q397" i="12"/>
  <c r="R397" i="12"/>
  <c r="F405" i="12"/>
  <c r="E405" i="12" s="1"/>
  <c r="F399" i="12"/>
  <c r="E399" i="12" s="1"/>
  <c r="F400" i="12"/>
  <c r="E400" i="12" s="1"/>
  <c r="F401" i="12"/>
  <c r="E401" i="12" s="1"/>
  <c r="F402" i="12"/>
  <c r="E402" i="12" s="1"/>
  <c r="F403" i="12"/>
  <c r="E403" i="12" s="1"/>
  <c r="F404" i="12"/>
  <c r="E404" i="12" s="1"/>
  <c r="F398" i="12"/>
  <c r="F406" i="12"/>
  <c r="E406" i="12" s="1"/>
  <c r="F118" i="12"/>
  <c r="G118" i="12"/>
  <c r="H118" i="12"/>
  <c r="I118" i="12"/>
  <c r="J118" i="12"/>
  <c r="K118" i="12"/>
  <c r="L118" i="12"/>
  <c r="M118" i="12"/>
  <c r="O118" i="12"/>
  <c r="P118" i="12"/>
  <c r="Q118" i="12"/>
  <c r="R118" i="12"/>
  <c r="N119" i="12"/>
  <c r="H159" i="12"/>
  <c r="O159" i="12"/>
  <c r="S94" i="12"/>
  <c r="N158" i="12"/>
  <c r="G60" i="12"/>
  <c r="H60" i="12"/>
  <c r="I60" i="12"/>
  <c r="J60" i="12"/>
  <c r="K60" i="12"/>
  <c r="L60" i="12"/>
  <c r="M60" i="12"/>
  <c r="O60" i="12"/>
  <c r="P60" i="12"/>
  <c r="Q60" i="12"/>
  <c r="R60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V25" i="12"/>
  <c r="E25" i="12"/>
  <c r="S26" i="12"/>
  <c r="S25" i="12" s="1"/>
  <c r="N445" i="12"/>
  <c r="F442" i="12"/>
  <c r="E442" i="12" s="1"/>
  <c r="S28" i="12"/>
  <c r="F443" i="12"/>
  <c r="E443" i="12" s="1"/>
  <c r="S443" i="12" s="1"/>
  <c r="F131" i="12"/>
  <c r="E131" i="12" s="1"/>
  <c r="F130" i="12"/>
  <c r="E130" i="12" s="1"/>
  <c r="F129" i="12"/>
  <c r="E129" i="12" s="1"/>
  <c r="N117" i="12"/>
  <c r="N116" i="12" s="1"/>
  <c r="W116" i="12"/>
  <c r="U116" i="12"/>
  <c r="T116" i="12"/>
  <c r="R116" i="12"/>
  <c r="Q116" i="12"/>
  <c r="P116" i="12"/>
  <c r="O116" i="12"/>
  <c r="M116" i="12"/>
  <c r="L116" i="12"/>
  <c r="K116" i="12"/>
  <c r="J116" i="12"/>
  <c r="I116" i="12"/>
  <c r="H116" i="12"/>
  <c r="G116" i="12"/>
  <c r="F89" i="12"/>
  <c r="F88" i="12"/>
  <c r="F87" i="12"/>
  <c r="E87" i="12" s="1"/>
  <c r="F86" i="12"/>
  <c r="E89" i="12"/>
  <c r="E88" i="12"/>
  <c r="E86" i="12"/>
  <c r="E384" i="12" l="1"/>
  <c r="S330" i="12"/>
  <c r="F397" i="12"/>
  <c r="F407" i="12"/>
  <c r="E398" i="12"/>
  <c r="E397" i="12" s="1"/>
  <c r="E408" i="12"/>
  <c r="E407" i="12" s="1"/>
  <c r="S406" i="12"/>
  <c r="E119" i="12"/>
  <c r="F116" i="12"/>
  <c r="E116" i="12" s="1"/>
  <c r="S116" i="12" s="1"/>
  <c r="E117" i="12"/>
  <c r="S117" i="12" s="1"/>
  <c r="F84" i="12"/>
  <c r="E84" i="12" s="1"/>
  <c r="F83" i="12"/>
  <c r="E83" i="12" s="1"/>
  <c r="F82" i="12"/>
  <c r="E82" i="12" s="1"/>
  <c r="F81" i="12"/>
  <c r="E81" i="12" s="1"/>
  <c r="S407" i="12" l="1"/>
  <c r="F429" i="14"/>
  <c r="G429" i="14"/>
  <c r="H429" i="14"/>
  <c r="I429" i="14"/>
  <c r="J429" i="14"/>
  <c r="K429" i="14"/>
  <c r="L429" i="14"/>
  <c r="M429" i="14"/>
  <c r="N429" i="14"/>
  <c r="O429" i="14"/>
  <c r="P429" i="14"/>
  <c r="Q429" i="14"/>
  <c r="R429" i="14"/>
  <c r="F428" i="44"/>
  <c r="G428" i="44"/>
  <c r="H428" i="44"/>
  <c r="I428" i="44"/>
  <c r="J428" i="44"/>
  <c r="K428" i="44"/>
  <c r="L428" i="44"/>
  <c r="M428" i="44"/>
  <c r="N428" i="44"/>
  <c r="O428" i="44"/>
  <c r="P428" i="44"/>
  <c r="Q428" i="44"/>
  <c r="R428" i="44"/>
  <c r="F419" i="50"/>
  <c r="G419" i="50"/>
  <c r="H419" i="50"/>
  <c r="I419" i="50"/>
  <c r="J419" i="50"/>
  <c r="K419" i="50"/>
  <c r="L419" i="50"/>
  <c r="M419" i="50"/>
  <c r="N419" i="50"/>
  <c r="O419" i="50"/>
  <c r="P419" i="50"/>
  <c r="Q419" i="50"/>
  <c r="R419" i="50"/>
  <c r="F429" i="7"/>
  <c r="G429" i="7"/>
  <c r="H429" i="7"/>
  <c r="I429" i="7"/>
  <c r="J429" i="7"/>
  <c r="K429" i="7"/>
  <c r="L429" i="7"/>
  <c r="M429" i="7"/>
  <c r="N429" i="7"/>
  <c r="O429" i="7"/>
  <c r="P429" i="7"/>
  <c r="Q429" i="7"/>
  <c r="R429" i="7"/>
  <c r="E429" i="14"/>
  <c r="E428" i="44"/>
  <c r="E419" i="50"/>
  <c r="E429" i="7"/>
  <c r="E437" i="14"/>
  <c r="E436" i="44"/>
  <c r="E427" i="50"/>
  <c r="E437" i="7"/>
  <c r="F454" i="12"/>
  <c r="I14" i="44"/>
  <c r="E454" i="12" l="1"/>
  <c r="D13" i="2"/>
  <c r="D15" i="2" s="1"/>
  <c r="D35" i="2" s="1"/>
  <c r="E417" i="12" l="1"/>
  <c r="F58" i="12" l="1"/>
  <c r="N244" i="12"/>
  <c r="N45" i="12"/>
  <c r="N43" i="12"/>
  <c r="D12" i="18"/>
  <c r="E12" i="18"/>
  <c r="F12" i="18"/>
  <c r="G12" i="18"/>
  <c r="C12" i="18"/>
  <c r="J14" i="7"/>
  <c r="J12" i="7" s="1"/>
  <c r="D12" i="7"/>
  <c r="E12" i="7"/>
  <c r="F12" i="7"/>
  <c r="G12" i="7"/>
  <c r="H12" i="7"/>
  <c r="I12" i="7"/>
  <c r="C12" i="7"/>
  <c r="I26" i="22"/>
  <c r="J26" i="22"/>
  <c r="K26" i="22"/>
  <c r="L26" i="22"/>
  <c r="F21" i="22"/>
  <c r="E21" i="22" s="1"/>
  <c r="F22" i="22"/>
  <c r="E22" i="22" s="1"/>
  <c r="F23" i="22"/>
  <c r="E23" i="22" s="1"/>
  <c r="F18" i="22"/>
  <c r="E18" i="22" s="1"/>
  <c r="E415" i="12"/>
  <c r="E414" i="12"/>
  <c r="J90" i="12"/>
  <c r="K90" i="12"/>
  <c r="N120" i="12"/>
  <c r="E120" i="12" l="1"/>
  <c r="E118" i="12" s="1"/>
  <c r="N118" i="12"/>
  <c r="E413" i="12"/>
  <c r="N367" i="12"/>
  <c r="N366" i="12" s="1"/>
  <c r="F367" i="12"/>
  <c r="W366" i="12"/>
  <c r="U366" i="12"/>
  <c r="T366" i="12"/>
  <c r="R366" i="12"/>
  <c r="Q366" i="12"/>
  <c r="P366" i="12"/>
  <c r="O366" i="12"/>
  <c r="M366" i="12"/>
  <c r="L366" i="12"/>
  <c r="K366" i="12"/>
  <c r="J366" i="12"/>
  <c r="I366" i="12"/>
  <c r="H366" i="12"/>
  <c r="G366" i="12"/>
  <c r="N365" i="12"/>
  <c r="N364" i="12" s="1"/>
  <c r="F365" i="12"/>
  <c r="F364" i="12" s="1"/>
  <c r="W364" i="12"/>
  <c r="U364" i="12"/>
  <c r="T364" i="12"/>
  <c r="R364" i="12"/>
  <c r="Q364" i="12"/>
  <c r="P364" i="12"/>
  <c r="O364" i="12"/>
  <c r="M364" i="12"/>
  <c r="M360" i="12" s="1"/>
  <c r="L364" i="12"/>
  <c r="L360" i="12" s="1"/>
  <c r="K364" i="12"/>
  <c r="K360" i="12" s="1"/>
  <c r="J364" i="12"/>
  <c r="J360" i="12" s="1"/>
  <c r="I364" i="12"/>
  <c r="H364" i="12"/>
  <c r="G364" i="12"/>
  <c r="F136" i="2"/>
  <c r="G136" i="2"/>
  <c r="E136" i="2"/>
  <c r="H137" i="2"/>
  <c r="H136" i="2" s="1"/>
  <c r="F134" i="2"/>
  <c r="G134" i="2"/>
  <c r="E134" i="2"/>
  <c r="F32" i="2"/>
  <c r="G32" i="2"/>
  <c r="E32" i="2"/>
  <c r="H35" i="2"/>
  <c r="H15" i="2"/>
  <c r="G14" i="2"/>
  <c r="F14" i="2"/>
  <c r="E14" i="2"/>
  <c r="V54" i="12"/>
  <c r="V73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O434" i="12"/>
  <c r="P434" i="12"/>
  <c r="Q434" i="12"/>
  <c r="R434" i="12"/>
  <c r="S434" i="12"/>
  <c r="T434" i="12"/>
  <c r="U434" i="12"/>
  <c r="V434" i="12"/>
  <c r="W434" i="12"/>
  <c r="F158" i="12"/>
  <c r="E158" i="12" s="1"/>
  <c r="F157" i="12"/>
  <c r="E157" i="12" s="1"/>
  <c r="F156" i="12"/>
  <c r="E156" i="12" s="1"/>
  <c r="F155" i="12"/>
  <c r="E155" i="12" s="1"/>
  <c r="F154" i="12"/>
  <c r="E154" i="12" s="1"/>
  <c r="F153" i="12"/>
  <c r="E153" i="12" s="1"/>
  <c r="F152" i="12"/>
  <c r="E152" i="12" s="1"/>
  <c r="F151" i="12"/>
  <c r="E151" i="12" s="1"/>
  <c r="F150" i="12"/>
  <c r="E150" i="12" s="1"/>
  <c r="F149" i="12"/>
  <c r="E149" i="12" s="1"/>
  <c r="F148" i="12"/>
  <c r="E148" i="12" s="1"/>
  <c r="F147" i="12"/>
  <c r="E147" i="12" s="1"/>
  <c r="F146" i="12"/>
  <c r="E146" i="12" s="1"/>
  <c r="F145" i="12"/>
  <c r="E145" i="12" s="1"/>
  <c r="F144" i="12"/>
  <c r="E144" i="12" s="1"/>
  <c r="F143" i="12"/>
  <c r="E143" i="12" s="1"/>
  <c r="F142" i="12"/>
  <c r="E142" i="12" s="1"/>
  <c r="F79" i="12"/>
  <c r="F78" i="12"/>
  <c r="F77" i="12"/>
  <c r="F76" i="12"/>
  <c r="F75" i="12"/>
  <c r="J429" i="12"/>
  <c r="K429" i="12"/>
  <c r="L429" i="12"/>
  <c r="M429" i="12"/>
  <c r="N429" i="12"/>
  <c r="O429" i="12"/>
  <c r="P429" i="12"/>
  <c r="J426" i="12"/>
  <c r="K426" i="12"/>
  <c r="L426" i="12"/>
  <c r="M426" i="12"/>
  <c r="N426" i="12"/>
  <c r="O426" i="12"/>
  <c r="P426" i="12"/>
  <c r="Q426" i="12"/>
  <c r="R426" i="12"/>
  <c r="H421" i="12"/>
  <c r="I421" i="12"/>
  <c r="J421" i="12"/>
  <c r="K421" i="12"/>
  <c r="L421" i="12"/>
  <c r="M421" i="12"/>
  <c r="S66" i="12"/>
  <c r="G444" i="12"/>
  <c r="H444" i="12"/>
  <c r="H437" i="12" s="1"/>
  <c r="I444" i="12"/>
  <c r="I437" i="12" s="1"/>
  <c r="J444" i="12"/>
  <c r="J437" i="12" s="1"/>
  <c r="K444" i="12"/>
  <c r="K437" i="12" s="1"/>
  <c r="L444" i="12"/>
  <c r="M444" i="12"/>
  <c r="N444" i="12"/>
  <c r="N437" i="12" s="1"/>
  <c r="O444" i="12"/>
  <c r="O437" i="12" s="1"/>
  <c r="P444" i="12"/>
  <c r="P437" i="12" s="1"/>
  <c r="Q444" i="12"/>
  <c r="Q437" i="12" s="1"/>
  <c r="R444" i="12"/>
  <c r="R437" i="12" s="1"/>
  <c r="F445" i="12"/>
  <c r="E445" i="12" s="1"/>
  <c r="F440" i="12"/>
  <c r="E440" i="12" s="1"/>
  <c r="S440" i="12" s="1"/>
  <c r="F441" i="12"/>
  <c r="E441" i="12" s="1"/>
  <c r="S441" i="12" s="1"/>
  <c r="F438" i="12"/>
  <c r="E367" i="12" l="1"/>
  <c r="E366" i="12" s="1"/>
  <c r="E365" i="12"/>
  <c r="E364" i="12" s="1"/>
  <c r="S364" i="12" s="1"/>
  <c r="Q436" i="12"/>
  <c r="O436" i="12"/>
  <c r="R436" i="12"/>
  <c r="P436" i="12"/>
  <c r="F366" i="12"/>
  <c r="H14" i="2"/>
  <c r="F444" i="12"/>
  <c r="E438" i="12"/>
  <c r="S438" i="12" s="1"/>
  <c r="O362" i="12"/>
  <c r="O360" i="12" s="1"/>
  <c r="P362" i="12"/>
  <c r="P360" i="12" s="1"/>
  <c r="Q362" i="12"/>
  <c r="Q360" i="12" s="1"/>
  <c r="R362" i="12"/>
  <c r="R360" i="12" s="1"/>
  <c r="O368" i="12"/>
  <c r="P368" i="12"/>
  <c r="Q368" i="12"/>
  <c r="R368" i="12"/>
  <c r="O387" i="12"/>
  <c r="P387" i="12"/>
  <c r="Q387" i="12"/>
  <c r="R387" i="12"/>
  <c r="O391" i="12"/>
  <c r="P391" i="12"/>
  <c r="Q391" i="12"/>
  <c r="R391" i="12"/>
  <c r="G347" i="12"/>
  <c r="G346" i="12" s="1"/>
  <c r="H347" i="12"/>
  <c r="H346" i="12" s="1"/>
  <c r="I347" i="12"/>
  <c r="I346" i="12" s="1"/>
  <c r="J347" i="12"/>
  <c r="J346" i="12" s="1"/>
  <c r="K347" i="12"/>
  <c r="K346" i="12" s="1"/>
  <c r="L347" i="12"/>
  <c r="L346" i="12" s="1"/>
  <c r="M347" i="12"/>
  <c r="M346" i="12" s="1"/>
  <c r="N347" i="12"/>
  <c r="N346" i="12" s="1"/>
  <c r="O347" i="12"/>
  <c r="O346" i="12" s="1"/>
  <c r="P347" i="12"/>
  <c r="P346" i="12" s="1"/>
  <c r="Q347" i="12"/>
  <c r="Q346" i="12" s="1"/>
  <c r="R347" i="12"/>
  <c r="R346" i="12" s="1"/>
  <c r="F348" i="12"/>
  <c r="E348" i="12" s="1"/>
  <c r="O338" i="12"/>
  <c r="P338" i="12"/>
  <c r="Q338" i="12"/>
  <c r="R338" i="12"/>
  <c r="S338" i="12"/>
  <c r="T338" i="12"/>
  <c r="U338" i="12"/>
  <c r="V338" i="12"/>
  <c r="W338" i="12"/>
  <c r="O341" i="12"/>
  <c r="O340" i="12" s="1"/>
  <c r="P341" i="12"/>
  <c r="P340" i="12" s="1"/>
  <c r="Q341" i="12"/>
  <c r="Q340" i="12" s="1"/>
  <c r="R341" i="12"/>
  <c r="R340" i="12" s="1"/>
  <c r="T341" i="12"/>
  <c r="T340" i="12" s="1"/>
  <c r="U341" i="12"/>
  <c r="U340" i="12" s="1"/>
  <c r="V341" i="12"/>
  <c r="V340" i="12" s="1"/>
  <c r="W341" i="12"/>
  <c r="W340" i="12" s="1"/>
  <c r="Q331" i="12"/>
  <c r="R331" i="12"/>
  <c r="O310" i="12"/>
  <c r="P310" i="12"/>
  <c r="Q310" i="12"/>
  <c r="R310" i="12"/>
  <c r="O312" i="12"/>
  <c r="P312" i="12"/>
  <c r="Q312" i="12"/>
  <c r="R312" i="12"/>
  <c r="L304" i="12"/>
  <c r="M304" i="12"/>
  <c r="N304" i="12"/>
  <c r="O304" i="12"/>
  <c r="P304" i="12"/>
  <c r="Q304" i="12"/>
  <c r="R304" i="12"/>
  <c r="L291" i="12"/>
  <c r="M291" i="12"/>
  <c r="N291" i="12"/>
  <c r="O291" i="12"/>
  <c r="P291" i="12"/>
  <c r="Q291" i="12"/>
  <c r="R291" i="12"/>
  <c r="J300" i="12"/>
  <c r="K300" i="12"/>
  <c r="L300" i="12"/>
  <c r="M300" i="12"/>
  <c r="N300" i="12"/>
  <c r="O300" i="12"/>
  <c r="P300" i="12"/>
  <c r="Q300" i="12"/>
  <c r="R300" i="12"/>
  <c r="N288" i="12"/>
  <c r="O288" i="12"/>
  <c r="P288" i="12"/>
  <c r="Q288" i="12"/>
  <c r="R288" i="12"/>
  <c r="S288" i="12"/>
  <c r="T288" i="12"/>
  <c r="U288" i="12"/>
  <c r="V288" i="12"/>
  <c r="W288" i="12"/>
  <c r="J278" i="12"/>
  <c r="K278" i="12"/>
  <c r="L278" i="12"/>
  <c r="M278" i="12"/>
  <c r="N278" i="12"/>
  <c r="O278" i="12"/>
  <c r="P278" i="12"/>
  <c r="Q278" i="12"/>
  <c r="R278" i="12"/>
  <c r="J285" i="12"/>
  <c r="K285" i="12"/>
  <c r="L285" i="12"/>
  <c r="M285" i="12"/>
  <c r="N285" i="12"/>
  <c r="O285" i="12"/>
  <c r="P285" i="12"/>
  <c r="Q285" i="12"/>
  <c r="R285" i="12"/>
  <c r="O275" i="12"/>
  <c r="P275" i="12"/>
  <c r="Q275" i="12"/>
  <c r="R275" i="12"/>
  <c r="F272" i="12"/>
  <c r="G272" i="12"/>
  <c r="H272" i="12"/>
  <c r="I272" i="12"/>
  <c r="J272" i="12"/>
  <c r="K272" i="12"/>
  <c r="L272" i="12"/>
  <c r="M272" i="12"/>
  <c r="N272" i="12"/>
  <c r="O272" i="12"/>
  <c r="P272" i="12"/>
  <c r="Q272" i="12"/>
  <c r="R272" i="12"/>
  <c r="G268" i="12"/>
  <c r="H268" i="12"/>
  <c r="I268" i="12"/>
  <c r="J268" i="12"/>
  <c r="K268" i="12"/>
  <c r="L268" i="12"/>
  <c r="M268" i="12"/>
  <c r="N268" i="12"/>
  <c r="O268" i="12"/>
  <c r="P268" i="12"/>
  <c r="Q268" i="12"/>
  <c r="R268" i="12"/>
  <c r="T268" i="12"/>
  <c r="U268" i="12"/>
  <c r="V268" i="12"/>
  <c r="W268" i="12"/>
  <c r="G263" i="12"/>
  <c r="H263" i="12"/>
  <c r="I263" i="12"/>
  <c r="J263" i="12"/>
  <c r="K263" i="12"/>
  <c r="L263" i="12"/>
  <c r="M263" i="12"/>
  <c r="N263" i="12"/>
  <c r="O263" i="12"/>
  <c r="P263" i="12"/>
  <c r="Q263" i="12"/>
  <c r="R263" i="12"/>
  <c r="G245" i="12"/>
  <c r="H245" i="12"/>
  <c r="I245" i="12"/>
  <c r="J245" i="12"/>
  <c r="K245" i="12"/>
  <c r="L245" i="12"/>
  <c r="M245" i="12"/>
  <c r="N245" i="12"/>
  <c r="O245" i="12"/>
  <c r="P245" i="12"/>
  <c r="Q245" i="12"/>
  <c r="R245" i="12"/>
  <c r="T245" i="12"/>
  <c r="U245" i="12"/>
  <c r="V245" i="12"/>
  <c r="W245" i="12"/>
  <c r="G203" i="12"/>
  <c r="H203" i="12"/>
  <c r="I203" i="12"/>
  <c r="J203" i="12"/>
  <c r="K203" i="12"/>
  <c r="L203" i="12"/>
  <c r="M203" i="12"/>
  <c r="O203" i="12"/>
  <c r="P203" i="12"/>
  <c r="Q203" i="12"/>
  <c r="R203" i="12"/>
  <c r="O167" i="12"/>
  <c r="P167" i="12"/>
  <c r="P166" i="12" s="1"/>
  <c r="Q167" i="12"/>
  <c r="Q166" i="12" s="1"/>
  <c r="R167" i="12"/>
  <c r="R166" i="12" s="1"/>
  <c r="O166" i="12"/>
  <c r="F164" i="12"/>
  <c r="G164" i="12"/>
  <c r="G163" i="12" s="1"/>
  <c r="H164" i="12"/>
  <c r="I164" i="12"/>
  <c r="I163" i="12" s="1"/>
  <c r="I159" i="12" s="1"/>
  <c r="J164" i="12"/>
  <c r="J163" i="12" s="1"/>
  <c r="J159" i="12" s="1"/>
  <c r="K164" i="12"/>
  <c r="K163" i="12" s="1"/>
  <c r="K159" i="12" s="1"/>
  <c r="L164" i="12"/>
  <c r="L163" i="12" s="1"/>
  <c r="L159" i="12" s="1"/>
  <c r="M164" i="12"/>
  <c r="M163" i="12" s="1"/>
  <c r="M159" i="12" s="1"/>
  <c r="N164" i="12"/>
  <c r="O164" i="12"/>
  <c r="P164" i="12"/>
  <c r="P163" i="12" s="1"/>
  <c r="Q164" i="12"/>
  <c r="Q163" i="12" s="1"/>
  <c r="Q159" i="12" s="1"/>
  <c r="R164" i="12"/>
  <c r="R163" i="12" s="1"/>
  <c r="R159" i="12" s="1"/>
  <c r="T164" i="12"/>
  <c r="T163" i="12" s="1"/>
  <c r="U164" i="12"/>
  <c r="U163" i="12" s="1"/>
  <c r="V164" i="12"/>
  <c r="W164" i="12"/>
  <c r="W163" i="12" s="1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R138" i="12" s="1"/>
  <c r="E141" i="12"/>
  <c r="S158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N79" i="12"/>
  <c r="E79" i="12" s="1"/>
  <c r="N78" i="12"/>
  <c r="E78" i="12" s="1"/>
  <c r="N77" i="12"/>
  <c r="E77" i="12" s="1"/>
  <c r="N76" i="12"/>
  <c r="E76" i="12" s="1"/>
  <c r="N75" i="12"/>
  <c r="E75" i="12" s="1"/>
  <c r="F74" i="12"/>
  <c r="G74" i="12"/>
  <c r="H74" i="12"/>
  <c r="I74" i="12"/>
  <c r="J74" i="12"/>
  <c r="K74" i="12"/>
  <c r="L74" i="12"/>
  <c r="M74" i="12"/>
  <c r="O74" i="12"/>
  <c r="P74" i="12"/>
  <c r="Q74" i="12"/>
  <c r="R74" i="12"/>
  <c r="G68" i="12"/>
  <c r="H68" i="12"/>
  <c r="I68" i="12"/>
  <c r="J68" i="12"/>
  <c r="K68" i="12"/>
  <c r="L68" i="12"/>
  <c r="M68" i="12"/>
  <c r="O68" i="12"/>
  <c r="P68" i="12"/>
  <c r="Q68" i="12"/>
  <c r="R68" i="12"/>
  <c r="N70" i="12"/>
  <c r="N69" i="12"/>
  <c r="F71" i="12"/>
  <c r="G71" i="12"/>
  <c r="H71" i="12"/>
  <c r="H67" i="12" s="1"/>
  <c r="I71" i="12"/>
  <c r="J71" i="12"/>
  <c r="K71" i="12"/>
  <c r="L71" i="12"/>
  <c r="L67" i="12" s="1"/>
  <c r="M71" i="12"/>
  <c r="O71" i="12"/>
  <c r="P71" i="12"/>
  <c r="Q71" i="12"/>
  <c r="R71" i="12"/>
  <c r="R67" i="12" s="1"/>
  <c r="T71" i="12"/>
  <c r="U71" i="12"/>
  <c r="V71" i="12"/>
  <c r="W71" i="12"/>
  <c r="N72" i="12"/>
  <c r="N71" i="12" s="1"/>
  <c r="F63" i="12"/>
  <c r="F64" i="12"/>
  <c r="F65" i="12"/>
  <c r="F62" i="12"/>
  <c r="G55" i="12"/>
  <c r="G54" i="12" s="1"/>
  <c r="H55" i="12"/>
  <c r="H54" i="12" s="1"/>
  <c r="I55" i="12"/>
  <c r="I54" i="12" s="1"/>
  <c r="J55" i="12"/>
  <c r="J54" i="12" s="1"/>
  <c r="K55" i="12"/>
  <c r="K54" i="12" s="1"/>
  <c r="L55" i="12"/>
  <c r="M55" i="12"/>
  <c r="O55" i="12"/>
  <c r="O54" i="12" s="1"/>
  <c r="P55" i="12"/>
  <c r="P54" i="12" s="1"/>
  <c r="Q55" i="12"/>
  <c r="Q54" i="12" s="1"/>
  <c r="R55" i="12"/>
  <c r="R54" i="12" s="1"/>
  <c r="T60" i="12"/>
  <c r="U60" i="12"/>
  <c r="V60" i="12"/>
  <c r="W60" i="12"/>
  <c r="G50" i="12"/>
  <c r="H50" i="12"/>
  <c r="I50" i="12"/>
  <c r="J50" i="12"/>
  <c r="K50" i="12"/>
  <c r="L50" i="12"/>
  <c r="M50" i="12"/>
  <c r="O50" i="12"/>
  <c r="P50" i="12"/>
  <c r="Q50" i="12"/>
  <c r="R50" i="12"/>
  <c r="U50" i="12"/>
  <c r="V50" i="12"/>
  <c r="W50" i="12"/>
  <c r="G52" i="12"/>
  <c r="H52" i="12"/>
  <c r="I52" i="12"/>
  <c r="J52" i="12"/>
  <c r="K52" i="12"/>
  <c r="K46" i="12" s="1"/>
  <c r="L52" i="12"/>
  <c r="M52" i="12"/>
  <c r="O52" i="12"/>
  <c r="P52" i="12"/>
  <c r="Q52" i="12"/>
  <c r="Q46" i="12" s="1"/>
  <c r="R52" i="12"/>
  <c r="T52" i="12"/>
  <c r="V52" i="12"/>
  <c r="W52" i="12"/>
  <c r="O42" i="12"/>
  <c r="P42" i="12"/>
  <c r="Q42" i="12"/>
  <c r="R42" i="12"/>
  <c r="U42" i="12"/>
  <c r="V42" i="12"/>
  <c r="V41" i="12" s="1"/>
  <c r="W42" i="12"/>
  <c r="O44" i="12"/>
  <c r="P44" i="12"/>
  <c r="Y44" i="12" s="1"/>
  <c r="Q44" i="12"/>
  <c r="R44" i="12"/>
  <c r="J41" i="12"/>
  <c r="K41" i="12"/>
  <c r="G15" i="12"/>
  <c r="H15" i="12"/>
  <c r="I15" i="12"/>
  <c r="J15" i="12"/>
  <c r="K15" i="12"/>
  <c r="L15" i="12"/>
  <c r="M15" i="12"/>
  <c r="O15" i="12"/>
  <c r="P15" i="12"/>
  <c r="Q15" i="12"/>
  <c r="R15" i="12"/>
  <c r="N21" i="12"/>
  <c r="G20" i="12"/>
  <c r="H20" i="12"/>
  <c r="I20" i="12"/>
  <c r="J20" i="12"/>
  <c r="K20" i="12"/>
  <c r="L20" i="12"/>
  <c r="M20" i="12"/>
  <c r="N20" i="12"/>
  <c r="O20" i="12"/>
  <c r="Q20" i="12"/>
  <c r="R20" i="12"/>
  <c r="G18" i="12"/>
  <c r="H18" i="12"/>
  <c r="I18" i="12"/>
  <c r="J18" i="12"/>
  <c r="K18" i="12"/>
  <c r="L18" i="12"/>
  <c r="M18" i="12"/>
  <c r="O18" i="12"/>
  <c r="Q18" i="12"/>
  <c r="R18" i="12"/>
  <c r="U18" i="12"/>
  <c r="V18" i="12"/>
  <c r="W18" i="12"/>
  <c r="N19" i="12"/>
  <c r="N18" i="12" s="1"/>
  <c r="J22" i="12"/>
  <c r="K22" i="12"/>
  <c r="L22" i="12"/>
  <c r="M22" i="12"/>
  <c r="N22" i="12"/>
  <c r="O22" i="12"/>
  <c r="P22" i="12"/>
  <c r="Q22" i="12"/>
  <c r="R22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G357" i="12"/>
  <c r="H357" i="12"/>
  <c r="I357" i="12"/>
  <c r="J357" i="12"/>
  <c r="K357" i="12"/>
  <c r="L357" i="12"/>
  <c r="M357" i="12"/>
  <c r="O357" i="12"/>
  <c r="P357" i="12"/>
  <c r="Q357" i="12"/>
  <c r="R357" i="12"/>
  <c r="G355" i="12"/>
  <c r="H355" i="12"/>
  <c r="I355" i="12"/>
  <c r="J355" i="12"/>
  <c r="K355" i="12"/>
  <c r="L355" i="12"/>
  <c r="M355" i="12"/>
  <c r="O355" i="12"/>
  <c r="P355" i="12"/>
  <c r="Q355" i="12"/>
  <c r="R355" i="12"/>
  <c r="O123" i="12"/>
  <c r="P123" i="12"/>
  <c r="Q123" i="12"/>
  <c r="R123" i="12"/>
  <c r="O121" i="12"/>
  <c r="P121" i="12"/>
  <c r="Q121" i="12"/>
  <c r="R121" i="12"/>
  <c r="N124" i="12"/>
  <c r="N123" i="12" s="1"/>
  <c r="F124" i="12"/>
  <c r="W123" i="12"/>
  <c r="T123" i="12"/>
  <c r="M123" i="12"/>
  <c r="L123" i="12"/>
  <c r="I123" i="12"/>
  <c r="H123" i="12"/>
  <c r="G123" i="12"/>
  <c r="N122" i="12"/>
  <c r="T122" i="12" s="1"/>
  <c r="T121" i="12" s="1"/>
  <c r="F122" i="12"/>
  <c r="W121" i="12"/>
  <c r="U121" i="12"/>
  <c r="M121" i="12"/>
  <c r="L121" i="12"/>
  <c r="I121" i="12"/>
  <c r="H121" i="12"/>
  <c r="G121" i="12"/>
  <c r="G421" i="12"/>
  <c r="O421" i="12"/>
  <c r="P421" i="12"/>
  <c r="Y421" i="12" s="1"/>
  <c r="Q421" i="12"/>
  <c r="R421" i="12"/>
  <c r="F422" i="12"/>
  <c r="N422" i="12"/>
  <c r="G418" i="12"/>
  <c r="H418" i="12"/>
  <c r="H396" i="12" s="1"/>
  <c r="I418" i="12"/>
  <c r="I396" i="12" s="1"/>
  <c r="J418" i="12"/>
  <c r="J396" i="12" s="1"/>
  <c r="K418" i="12"/>
  <c r="K396" i="12" s="1"/>
  <c r="L418" i="12"/>
  <c r="L396" i="12" s="1"/>
  <c r="M418" i="12"/>
  <c r="M396" i="12" s="1"/>
  <c r="O418" i="12"/>
  <c r="P418" i="12"/>
  <c r="Z418" i="12" s="1"/>
  <c r="Z460" i="12" s="1"/>
  <c r="Q418" i="12"/>
  <c r="R418" i="12"/>
  <c r="F419" i="12"/>
  <c r="N419" i="12"/>
  <c r="N423" i="12"/>
  <c r="U423" i="12" s="1"/>
  <c r="U421" i="12" s="1"/>
  <c r="F423" i="12"/>
  <c r="W421" i="12"/>
  <c r="T421" i="12"/>
  <c r="N420" i="12"/>
  <c r="F420" i="12"/>
  <c r="W418" i="12"/>
  <c r="U418" i="12"/>
  <c r="N53" i="12"/>
  <c r="N52" i="12" s="1"/>
  <c r="N51" i="12"/>
  <c r="N50" i="12" s="1"/>
  <c r="U53" i="12"/>
  <c r="U52" i="12" s="1"/>
  <c r="F53" i="12"/>
  <c r="F52" i="12" s="1"/>
  <c r="F51" i="12"/>
  <c r="F50" i="12" s="1"/>
  <c r="N63" i="12"/>
  <c r="N64" i="12"/>
  <c r="N15" i="12"/>
  <c r="F17" i="12"/>
  <c r="F15" i="12" s="1"/>
  <c r="V15" i="12"/>
  <c r="N65" i="12"/>
  <c r="N353" i="12"/>
  <c r="N221" i="12"/>
  <c r="N203" i="12" s="1"/>
  <c r="N14" i="12"/>
  <c r="N12" i="12" s="1"/>
  <c r="N35" i="12"/>
  <c r="N36" i="12"/>
  <c r="N37" i="12"/>
  <c r="N38" i="12"/>
  <c r="N39" i="12"/>
  <c r="O34" i="12"/>
  <c r="O27" i="12" s="1"/>
  <c r="O24" i="12" s="1"/>
  <c r="P34" i="12"/>
  <c r="P27" i="12" s="1"/>
  <c r="P24" i="12" s="1"/>
  <c r="Q34" i="12"/>
  <c r="Q27" i="12" s="1"/>
  <c r="Q24" i="12" s="1"/>
  <c r="R34" i="12"/>
  <c r="R27" i="12" s="1"/>
  <c r="R24" i="12" s="1"/>
  <c r="F290" i="12"/>
  <c r="E290" i="12" s="1"/>
  <c r="F289" i="12"/>
  <c r="E289" i="12" s="1"/>
  <c r="M288" i="12"/>
  <c r="L288" i="12"/>
  <c r="K288" i="12"/>
  <c r="J288" i="12"/>
  <c r="I288" i="12"/>
  <c r="H288" i="12"/>
  <c r="G288" i="12"/>
  <c r="F115" i="2"/>
  <c r="E115" i="2"/>
  <c r="H117" i="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F202" i="12"/>
  <c r="E202" i="12" s="1"/>
  <c r="S202" i="12" s="1"/>
  <c r="O352" i="12" l="1"/>
  <c r="O46" i="12"/>
  <c r="P67" i="12"/>
  <c r="J67" i="12"/>
  <c r="P46" i="12"/>
  <c r="Y52" i="12"/>
  <c r="Y460" i="12" s="1"/>
  <c r="R352" i="12"/>
  <c r="R351" i="12" s="1"/>
  <c r="P352" i="12"/>
  <c r="P351" i="12" s="1"/>
  <c r="M352" i="12"/>
  <c r="M351" i="12" s="1"/>
  <c r="K352" i="12"/>
  <c r="K351" i="12" s="1"/>
  <c r="I352" i="12"/>
  <c r="I351" i="12" s="1"/>
  <c r="G352" i="12"/>
  <c r="G351" i="12" s="1"/>
  <c r="Q352" i="12"/>
  <c r="Q351" i="12" s="1"/>
  <c r="L352" i="12"/>
  <c r="L351" i="12" s="1"/>
  <c r="J352" i="12"/>
  <c r="J351" i="12" s="1"/>
  <c r="H352" i="12"/>
  <c r="H351" i="12" s="1"/>
  <c r="N357" i="12"/>
  <c r="E357" i="12" s="1"/>
  <c r="O351" i="12"/>
  <c r="N355" i="12"/>
  <c r="N352" i="12" s="1"/>
  <c r="Q396" i="12"/>
  <c r="O396" i="12"/>
  <c r="O90" i="12"/>
  <c r="O73" i="12" s="1"/>
  <c r="R396" i="12"/>
  <c r="R395" i="12" s="1"/>
  <c r="P396" i="12"/>
  <c r="P395" i="12" s="1"/>
  <c r="G396" i="12"/>
  <c r="P159" i="12"/>
  <c r="N163" i="12"/>
  <c r="N159" i="12" s="1"/>
  <c r="G159" i="12"/>
  <c r="F163" i="12"/>
  <c r="P138" i="12"/>
  <c r="I90" i="12"/>
  <c r="M90" i="12"/>
  <c r="R90" i="12"/>
  <c r="R73" i="12" s="1"/>
  <c r="P90" i="12"/>
  <c r="P73" i="12" s="1"/>
  <c r="F60" i="12"/>
  <c r="H90" i="12"/>
  <c r="L90" i="12"/>
  <c r="Q90" i="12"/>
  <c r="Q73" i="12" s="1"/>
  <c r="W46" i="12"/>
  <c r="H46" i="12"/>
  <c r="L46" i="12"/>
  <c r="J46" i="12"/>
  <c r="J40" i="12" s="1"/>
  <c r="E65" i="12"/>
  <c r="E63" i="12"/>
  <c r="O41" i="12"/>
  <c r="O40" i="12" s="1"/>
  <c r="M46" i="12"/>
  <c r="I46" i="12"/>
  <c r="G46" i="12"/>
  <c r="S366" i="12"/>
  <c r="Q41" i="12"/>
  <c r="Q40" i="12" s="1"/>
  <c r="Q138" i="12"/>
  <c r="O138" i="12"/>
  <c r="O395" i="12"/>
  <c r="Q287" i="12"/>
  <c r="R46" i="12"/>
  <c r="Q395" i="12"/>
  <c r="R274" i="12"/>
  <c r="P274" i="12"/>
  <c r="E353" i="12"/>
  <c r="N68" i="12"/>
  <c r="N67" i="12" s="1"/>
  <c r="N74" i="12"/>
  <c r="R287" i="12"/>
  <c r="Q274" i="12"/>
  <c r="O274" i="12"/>
  <c r="V46" i="12"/>
  <c r="V40" i="12" s="1"/>
  <c r="E72" i="12"/>
  <c r="Q67" i="12"/>
  <c r="O67" i="12"/>
  <c r="M67" i="12"/>
  <c r="K67" i="12"/>
  <c r="I67" i="12"/>
  <c r="G67" i="12"/>
  <c r="U46" i="12"/>
  <c r="K40" i="12"/>
  <c r="N46" i="12"/>
  <c r="T51" i="12"/>
  <c r="R41" i="12"/>
  <c r="P41" i="12"/>
  <c r="P40" i="12" s="1"/>
  <c r="F46" i="12"/>
  <c r="E122" i="12"/>
  <c r="S122" i="12" s="1"/>
  <c r="F123" i="12"/>
  <c r="E123" i="12" s="1"/>
  <c r="E124" i="12"/>
  <c r="S124" i="12" s="1"/>
  <c r="O9" i="12"/>
  <c r="Q9" i="12"/>
  <c r="L9" i="12"/>
  <c r="J9" i="12"/>
  <c r="R9" i="12"/>
  <c r="P9" i="12"/>
  <c r="M9" i="12"/>
  <c r="K9" i="12"/>
  <c r="N421" i="12"/>
  <c r="E420" i="12"/>
  <c r="S420" i="12" s="1"/>
  <c r="F421" i="12"/>
  <c r="E419" i="12"/>
  <c r="N418" i="12"/>
  <c r="F121" i="12"/>
  <c r="N121" i="12"/>
  <c r="F418" i="12"/>
  <c r="U124" i="12"/>
  <c r="U123" i="12" s="1"/>
  <c r="E422" i="12"/>
  <c r="E423" i="12"/>
  <c r="S423" i="12" s="1"/>
  <c r="T420" i="12"/>
  <c r="T418" i="12" s="1"/>
  <c r="E51" i="12"/>
  <c r="E53" i="12"/>
  <c r="E17" i="12"/>
  <c r="E288" i="12"/>
  <c r="F288" i="12"/>
  <c r="G222" i="12"/>
  <c r="G178" i="12" s="1"/>
  <c r="H222" i="12"/>
  <c r="H178" i="12" s="1"/>
  <c r="I222" i="12"/>
  <c r="I178" i="12" s="1"/>
  <c r="J222" i="12"/>
  <c r="J178" i="12" s="1"/>
  <c r="K222" i="12"/>
  <c r="K178" i="12" s="1"/>
  <c r="L222" i="12"/>
  <c r="L178" i="12" s="1"/>
  <c r="M222" i="12"/>
  <c r="M178" i="12" s="1"/>
  <c r="N222" i="12"/>
  <c r="N178" i="12" s="1"/>
  <c r="O222" i="12"/>
  <c r="O178" i="12" s="1"/>
  <c r="P222" i="12"/>
  <c r="P178" i="12" s="1"/>
  <c r="Q222" i="12"/>
  <c r="Q178" i="12" s="1"/>
  <c r="R222" i="12"/>
  <c r="R178" i="12" s="1"/>
  <c r="F238" i="12"/>
  <c r="E238" i="12" s="1"/>
  <c r="F236" i="12"/>
  <c r="E236" i="12" s="1"/>
  <c r="F234" i="12"/>
  <c r="E234" i="12" s="1"/>
  <c r="F230" i="12"/>
  <c r="E230" i="12" s="1"/>
  <c r="F244" i="12"/>
  <c r="S243" i="12"/>
  <c r="F242" i="12"/>
  <c r="F241" i="12"/>
  <c r="E241" i="12" s="1"/>
  <c r="S241" i="12" s="1"/>
  <c r="F240" i="12"/>
  <c r="F239" i="12"/>
  <c r="E239" i="12" s="1"/>
  <c r="S239" i="12" s="1"/>
  <c r="F237" i="12"/>
  <c r="E237" i="12" s="1"/>
  <c r="S237" i="12" s="1"/>
  <c r="F235" i="12"/>
  <c r="F233" i="12"/>
  <c r="F232" i="12"/>
  <c r="E232" i="12" s="1"/>
  <c r="S232" i="12" s="1"/>
  <c r="F231" i="12"/>
  <c r="F229" i="12"/>
  <c r="E229" i="12" s="1"/>
  <c r="S229" i="12" s="1"/>
  <c r="F228" i="12"/>
  <c r="F227" i="12"/>
  <c r="E227" i="12" s="1"/>
  <c r="S227" i="12" s="1"/>
  <c r="F226" i="12"/>
  <c r="F225" i="12"/>
  <c r="E225" i="12" s="1"/>
  <c r="S225" i="12" s="1"/>
  <c r="F224" i="12"/>
  <c r="F223" i="12"/>
  <c r="E223" i="12" s="1"/>
  <c r="S223" i="12" s="1"/>
  <c r="N62" i="12"/>
  <c r="N60" i="12" s="1"/>
  <c r="F59" i="12"/>
  <c r="E59" i="12" s="1"/>
  <c r="S59" i="12" s="1"/>
  <c r="F56" i="12"/>
  <c r="F94" i="2"/>
  <c r="E94" i="2"/>
  <c r="F99" i="2"/>
  <c r="E99" i="2"/>
  <c r="H100" i="2"/>
  <c r="H139" i="2"/>
  <c r="G138" i="2"/>
  <c r="G133" i="2" s="1"/>
  <c r="F138" i="2"/>
  <c r="F133" i="2" s="1"/>
  <c r="E138" i="2"/>
  <c r="E133" i="2" s="1"/>
  <c r="F167" i="12"/>
  <c r="G167" i="12"/>
  <c r="H167" i="12"/>
  <c r="H166" i="12" s="1"/>
  <c r="I167" i="12"/>
  <c r="I166" i="12" s="1"/>
  <c r="J167" i="12"/>
  <c r="J166" i="12" s="1"/>
  <c r="K167" i="12"/>
  <c r="K166" i="12" s="1"/>
  <c r="L167" i="12"/>
  <c r="L166" i="12" s="1"/>
  <c r="M167" i="12"/>
  <c r="M166" i="12" s="1"/>
  <c r="N167" i="12"/>
  <c r="N166" i="12" s="1"/>
  <c r="E167" i="12"/>
  <c r="E446" i="12"/>
  <c r="I368" i="12"/>
  <c r="J368" i="12"/>
  <c r="K368" i="12"/>
  <c r="L368" i="12"/>
  <c r="M368" i="12"/>
  <c r="N368" i="12"/>
  <c r="J138" i="12"/>
  <c r="T141" i="12"/>
  <c r="U141" i="12"/>
  <c r="V141" i="12"/>
  <c r="W141" i="12"/>
  <c r="K138" i="12"/>
  <c r="G338" i="12"/>
  <c r="H338" i="12"/>
  <c r="I338" i="12"/>
  <c r="J338" i="12"/>
  <c r="K338" i="12"/>
  <c r="L338" i="12"/>
  <c r="M338" i="12"/>
  <c r="N338" i="12"/>
  <c r="G331" i="12"/>
  <c r="H331" i="12"/>
  <c r="I331" i="12"/>
  <c r="J331" i="12"/>
  <c r="K331" i="12"/>
  <c r="L331" i="12"/>
  <c r="M331" i="12"/>
  <c r="N331" i="12"/>
  <c r="T331" i="12"/>
  <c r="U331" i="12"/>
  <c r="V331" i="12"/>
  <c r="W331" i="12"/>
  <c r="O331" i="12"/>
  <c r="O287" i="12" s="1"/>
  <c r="P331" i="12"/>
  <c r="P287" i="12" s="1"/>
  <c r="G312" i="12"/>
  <c r="H312" i="12"/>
  <c r="I312" i="12"/>
  <c r="J312" i="12"/>
  <c r="K312" i="12"/>
  <c r="L312" i="12"/>
  <c r="M312" i="12"/>
  <c r="N312" i="12"/>
  <c r="G310" i="12"/>
  <c r="H310" i="12"/>
  <c r="I310" i="12"/>
  <c r="J310" i="12"/>
  <c r="K310" i="12"/>
  <c r="L310" i="12"/>
  <c r="M310" i="12"/>
  <c r="N310" i="12"/>
  <c r="G304" i="12"/>
  <c r="H304" i="12"/>
  <c r="I304" i="12"/>
  <c r="J304" i="12"/>
  <c r="K304" i="12"/>
  <c r="G291" i="12"/>
  <c r="H291" i="12"/>
  <c r="I291" i="12"/>
  <c r="J291" i="12"/>
  <c r="K291" i="12"/>
  <c r="N351" i="12" l="1"/>
  <c r="E355" i="12"/>
  <c r="E352" i="12" s="1"/>
  <c r="N396" i="12"/>
  <c r="R40" i="12"/>
  <c r="F159" i="12"/>
  <c r="E163" i="12"/>
  <c r="N55" i="12"/>
  <c r="E121" i="12"/>
  <c r="S121" i="12" s="1"/>
  <c r="E56" i="12"/>
  <c r="S123" i="12"/>
  <c r="K287" i="12"/>
  <c r="J287" i="12"/>
  <c r="S51" i="12"/>
  <c r="S50" i="12" s="1"/>
  <c r="E50" i="12"/>
  <c r="T50" i="12"/>
  <c r="T46" i="12" s="1"/>
  <c r="S53" i="12"/>
  <c r="S52" i="12" s="1"/>
  <c r="E52" i="12"/>
  <c r="E15" i="12"/>
  <c r="S15" i="12" s="1"/>
  <c r="E418" i="12"/>
  <c r="S418" i="12" s="1"/>
  <c r="E421" i="12"/>
  <c r="S17" i="12"/>
  <c r="F222" i="12"/>
  <c r="E62" i="12"/>
  <c r="S62" i="12" s="1"/>
  <c r="S60" i="12" s="1"/>
  <c r="E235" i="12"/>
  <c r="S235" i="12" s="1"/>
  <c r="E244" i="12"/>
  <c r="E240" i="12"/>
  <c r="S240" i="12" s="1"/>
  <c r="E242" i="12"/>
  <c r="S242" i="12" s="1"/>
  <c r="E224" i="12"/>
  <c r="S224" i="12" s="1"/>
  <c r="E226" i="12"/>
  <c r="S226" i="12" s="1"/>
  <c r="E228" i="12"/>
  <c r="S228" i="12" s="1"/>
  <c r="E231" i="12"/>
  <c r="S231" i="12" s="1"/>
  <c r="E233" i="12"/>
  <c r="S233" i="12" s="1"/>
  <c r="H138" i="2"/>
  <c r="U179" i="12"/>
  <c r="V179" i="12"/>
  <c r="W179" i="12"/>
  <c r="T179" i="12"/>
  <c r="U203" i="12"/>
  <c r="V203" i="12"/>
  <c r="W203" i="12"/>
  <c r="T203" i="12"/>
  <c r="T356" i="12"/>
  <c r="T355" i="12" s="1"/>
  <c r="T43" i="12"/>
  <c r="T42" i="12" s="1"/>
  <c r="U45" i="12"/>
  <c r="U44" i="12" s="1"/>
  <c r="U41" i="12" s="1"/>
  <c r="U40" i="12" s="1"/>
  <c r="T19" i="12"/>
  <c r="T18" i="12" s="1"/>
  <c r="U21" i="12"/>
  <c r="U20" i="12" s="1"/>
  <c r="U15" i="12" s="1"/>
  <c r="G9" i="47"/>
  <c r="F16" i="22"/>
  <c r="E16" i="22" s="1"/>
  <c r="F15" i="22"/>
  <c r="E15" i="22" s="1"/>
  <c r="F10" i="22"/>
  <c r="E10" i="22" s="1"/>
  <c r="F11" i="22"/>
  <c r="E11" i="22" s="1"/>
  <c r="F12" i="22"/>
  <c r="E12" i="22" s="1"/>
  <c r="F13" i="22"/>
  <c r="E13" i="22" s="1"/>
  <c r="F125" i="2"/>
  <c r="G125" i="2"/>
  <c r="E125" i="2"/>
  <c r="H127" i="2"/>
  <c r="F128" i="12"/>
  <c r="G128" i="12"/>
  <c r="H128" i="12"/>
  <c r="I128" i="12"/>
  <c r="J128" i="12"/>
  <c r="K128" i="12"/>
  <c r="L128" i="12"/>
  <c r="M128" i="12"/>
  <c r="N128" i="12"/>
  <c r="F93" i="12"/>
  <c r="E93" i="12" s="1"/>
  <c r="S93" i="12" s="1"/>
  <c r="F95" i="12"/>
  <c r="E95" i="12" s="1"/>
  <c r="S95" i="12" s="1"/>
  <c r="F96" i="12"/>
  <c r="E96" i="12" s="1"/>
  <c r="S96" i="12" s="1"/>
  <c r="F97" i="12"/>
  <c r="E97" i="12" s="1"/>
  <c r="S97" i="12" s="1"/>
  <c r="F98" i="12"/>
  <c r="E98" i="12" s="1"/>
  <c r="S98" i="12" s="1"/>
  <c r="F99" i="12"/>
  <c r="E99" i="12" s="1"/>
  <c r="S99" i="12" s="1"/>
  <c r="F100" i="12"/>
  <c r="E100" i="12" s="1"/>
  <c r="S100" i="12" s="1"/>
  <c r="F101" i="12"/>
  <c r="E101" i="12" s="1"/>
  <c r="S101" i="12" s="1"/>
  <c r="F102" i="12"/>
  <c r="E102" i="12" s="1"/>
  <c r="S102" i="12" s="1"/>
  <c r="F103" i="12"/>
  <c r="E103" i="12" s="1"/>
  <c r="S103" i="12" s="1"/>
  <c r="F104" i="12"/>
  <c r="E104" i="12" s="1"/>
  <c r="S104" i="12" s="1"/>
  <c r="F105" i="12"/>
  <c r="E105" i="12" s="1"/>
  <c r="S105" i="12" s="1"/>
  <c r="F106" i="12"/>
  <c r="E106" i="12" s="1"/>
  <c r="S106" i="12" s="1"/>
  <c r="F107" i="12"/>
  <c r="E107" i="12" s="1"/>
  <c r="S107" i="12" s="1"/>
  <c r="F108" i="12"/>
  <c r="E108" i="12" s="1"/>
  <c r="F109" i="12"/>
  <c r="E109" i="12" s="1"/>
  <c r="S109" i="12" s="1"/>
  <c r="F110" i="12"/>
  <c r="F111" i="12"/>
  <c r="F112" i="12"/>
  <c r="E112" i="12" s="1"/>
  <c r="S112" i="12" s="1"/>
  <c r="F113" i="12"/>
  <c r="E113" i="12" s="1"/>
  <c r="S113" i="12" s="1"/>
  <c r="F114" i="12"/>
  <c r="E114" i="12" s="1"/>
  <c r="S114" i="12" s="1"/>
  <c r="S115" i="12"/>
  <c r="F92" i="12"/>
  <c r="E92" i="12" s="1"/>
  <c r="S92" i="12" s="1"/>
  <c r="F91" i="12"/>
  <c r="F31" i="12"/>
  <c r="E31" i="12" s="1"/>
  <c r="G387" i="12"/>
  <c r="H387" i="12"/>
  <c r="I387" i="12"/>
  <c r="J387" i="12"/>
  <c r="K387" i="12"/>
  <c r="L387" i="12"/>
  <c r="M387" i="12"/>
  <c r="N387" i="12"/>
  <c r="H13" i="2"/>
  <c r="G12" i="2"/>
  <c r="G11" i="2" s="1"/>
  <c r="F12" i="2"/>
  <c r="F11" i="2" s="1"/>
  <c r="E12" i="2"/>
  <c r="E11" i="2" s="1"/>
  <c r="F45" i="12"/>
  <c r="W44" i="12"/>
  <c r="W41" i="12" s="1"/>
  <c r="W40" i="12" s="1"/>
  <c r="T44" i="12"/>
  <c r="N44" i="12"/>
  <c r="M44" i="12"/>
  <c r="L44" i="12"/>
  <c r="I44" i="12"/>
  <c r="H44" i="12"/>
  <c r="G44" i="12"/>
  <c r="F43" i="12"/>
  <c r="E43" i="12" s="1"/>
  <c r="N42" i="12"/>
  <c r="M42" i="12"/>
  <c r="L42" i="12"/>
  <c r="I42" i="12"/>
  <c r="H42" i="12"/>
  <c r="G42" i="12"/>
  <c r="F286" i="12"/>
  <c r="E286" i="12" s="1"/>
  <c r="F284" i="12"/>
  <c r="E284" i="12" s="1"/>
  <c r="S284" i="12" s="1"/>
  <c r="F283" i="12"/>
  <c r="E283" i="12" s="1"/>
  <c r="S283" i="12" s="1"/>
  <c r="F282" i="12"/>
  <c r="E282" i="12" s="1"/>
  <c r="S282" i="12" s="1"/>
  <c r="F281" i="12"/>
  <c r="E281" i="12" s="1"/>
  <c r="S281" i="12" s="1"/>
  <c r="F280" i="12"/>
  <c r="E280" i="12" s="1"/>
  <c r="S280" i="12" s="1"/>
  <c r="F279" i="12"/>
  <c r="E279" i="12" s="1"/>
  <c r="F277" i="12"/>
  <c r="E277" i="12" s="1"/>
  <c r="S277" i="12" s="1"/>
  <c r="F276" i="12"/>
  <c r="E276" i="12" s="1"/>
  <c r="J436" i="12"/>
  <c r="K436" i="12"/>
  <c r="F439" i="12"/>
  <c r="F437" i="12" s="1"/>
  <c r="F144" i="2"/>
  <c r="F143" i="2" s="1"/>
  <c r="G144" i="2"/>
  <c r="G143" i="2" s="1"/>
  <c r="E144" i="2"/>
  <c r="E143" i="2" s="1"/>
  <c r="F456" i="12"/>
  <c r="E456" i="12" s="1"/>
  <c r="S456" i="12" s="1"/>
  <c r="F455" i="12"/>
  <c r="F453" i="12"/>
  <c r="E453" i="12" s="1"/>
  <c r="S453" i="12" s="1"/>
  <c r="S449" i="12"/>
  <c r="F448" i="12"/>
  <c r="G341" i="12"/>
  <c r="G340" i="12" s="1"/>
  <c r="H341" i="12"/>
  <c r="H340" i="12" s="1"/>
  <c r="I341" i="12"/>
  <c r="I340" i="12" s="1"/>
  <c r="J341" i="12"/>
  <c r="J340" i="12" s="1"/>
  <c r="K341" i="12"/>
  <c r="K340" i="12" s="1"/>
  <c r="L341" i="12"/>
  <c r="L340" i="12" s="1"/>
  <c r="M341" i="12"/>
  <c r="M340" i="12" s="1"/>
  <c r="N341" i="12"/>
  <c r="N340" i="12" s="1"/>
  <c r="G34" i="12"/>
  <c r="H34" i="12"/>
  <c r="I34" i="12"/>
  <c r="J34" i="12"/>
  <c r="J27" i="12" s="1"/>
  <c r="J24" i="12" s="1"/>
  <c r="K34" i="12"/>
  <c r="K27" i="12" s="1"/>
  <c r="K24" i="12" s="1"/>
  <c r="L34" i="12"/>
  <c r="M34" i="12"/>
  <c r="N34" i="12"/>
  <c r="F411" i="12"/>
  <c r="E411" i="12" s="1"/>
  <c r="T347" i="12"/>
  <c r="T346" i="12" s="1"/>
  <c r="U347" i="12"/>
  <c r="U346" i="12" s="1"/>
  <c r="V347" i="12"/>
  <c r="V346" i="12" s="1"/>
  <c r="W347" i="12"/>
  <c r="W346" i="12" s="1"/>
  <c r="J274" i="12"/>
  <c r="K274" i="12"/>
  <c r="V274" i="12"/>
  <c r="F23" i="12"/>
  <c r="E23" i="12" s="1"/>
  <c r="S23" i="12" s="1"/>
  <c r="F412" i="12"/>
  <c r="E412" i="12" s="1"/>
  <c r="S412" i="12" s="1"/>
  <c r="F410" i="12"/>
  <c r="E410" i="12" s="1"/>
  <c r="S397" i="12"/>
  <c r="F21" i="12"/>
  <c r="F19" i="12"/>
  <c r="F14" i="12"/>
  <c r="F12" i="12" s="1"/>
  <c r="F388" i="12"/>
  <c r="F389" i="12"/>
  <c r="E389" i="12" s="1"/>
  <c r="S72" i="12"/>
  <c r="S71" i="12" s="1"/>
  <c r="F39" i="12"/>
  <c r="E39" i="12" s="1"/>
  <c r="S39" i="12" s="1"/>
  <c r="F38" i="12"/>
  <c r="E38" i="12" s="1"/>
  <c r="F37" i="12"/>
  <c r="E37" i="12" s="1"/>
  <c r="S37" i="12" s="1"/>
  <c r="F36" i="12"/>
  <c r="E36" i="12" s="1"/>
  <c r="S36" i="12" s="1"/>
  <c r="F35" i="12"/>
  <c r="E35" i="12" s="1"/>
  <c r="S35" i="12" s="1"/>
  <c r="F394" i="12"/>
  <c r="E394" i="12" s="1"/>
  <c r="S394" i="12" s="1"/>
  <c r="F393" i="12"/>
  <c r="E393" i="12" s="1"/>
  <c r="S393" i="12" s="1"/>
  <c r="F392" i="12"/>
  <c r="E392" i="12" s="1"/>
  <c r="F390" i="12"/>
  <c r="E390" i="12" s="1"/>
  <c r="S390" i="12" s="1"/>
  <c r="F386" i="12"/>
  <c r="E386" i="12" s="1"/>
  <c r="S386" i="12" s="1"/>
  <c r="F385" i="12"/>
  <c r="E385" i="12" s="1"/>
  <c r="S382" i="12"/>
  <c r="F381" i="12"/>
  <c r="F380" i="12"/>
  <c r="E380" i="12" s="1"/>
  <c r="F379" i="12"/>
  <c r="F377" i="12"/>
  <c r="E377" i="12" s="1"/>
  <c r="F376" i="12"/>
  <c r="E376" i="12" s="1"/>
  <c r="S376" i="12" s="1"/>
  <c r="F375" i="12"/>
  <c r="E375" i="12" s="1"/>
  <c r="F374" i="12"/>
  <c r="E374" i="12" s="1"/>
  <c r="S374" i="12" s="1"/>
  <c r="F373" i="12"/>
  <c r="E373" i="12" s="1"/>
  <c r="F372" i="12"/>
  <c r="E372" i="12" s="1"/>
  <c r="S372" i="12" s="1"/>
  <c r="F371" i="12"/>
  <c r="E371" i="12" s="1"/>
  <c r="F370" i="12"/>
  <c r="E370" i="12" s="1"/>
  <c r="S370" i="12" s="1"/>
  <c r="F369" i="12"/>
  <c r="E369" i="12" s="1"/>
  <c r="F361" i="12"/>
  <c r="F358" i="12"/>
  <c r="F356" i="12"/>
  <c r="F353" i="12"/>
  <c r="F349" i="12"/>
  <c r="F345" i="12"/>
  <c r="E345" i="12" s="1"/>
  <c r="S345" i="12" s="1"/>
  <c r="F344" i="12"/>
  <c r="E344" i="12" s="1"/>
  <c r="S344" i="12" s="1"/>
  <c r="F343" i="12"/>
  <c r="E343" i="12" s="1"/>
  <c r="S343" i="12" s="1"/>
  <c r="F342" i="12"/>
  <c r="E342" i="12" s="1"/>
  <c r="S342" i="12" s="1"/>
  <c r="E58" i="12"/>
  <c r="S58" i="12" s="1"/>
  <c r="F57" i="12"/>
  <c r="E57" i="12" s="1"/>
  <c r="F70" i="12"/>
  <c r="E70" i="12" s="1"/>
  <c r="S70" i="12" s="1"/>
  <c r="F69" i="12"/>
  <c r="F313" i="12"/>
  <c r="E313" i="12" s="1"/>
  <c r="W312" i="12"/>
  <c r="U312" i="12"/>
  <c r="T312" i="12"/>
  <c r="F311" i="12"/>
  <c r="E311" i="12" s="1"/>
  <c r="F339" i="12"/>
  <c r="E339" i="12" s="1"/>
  <c r="F337" i="12"/>
  <c r="E337" i="12" s="1"/>
  <c r="S337" i="12" s="1"/>
  <c r="F336" i="12"/>
  <c r="E336" i="12" s="1"/>
  <c r="F335" i="12"/>
  <c r="E335" i="12" s="1"/>
  <c r="S335" i="12" s="1"/>
  <c r="F334" i="12"/>
  <c r="E334" i="12" s="1"/>
  <c r="F333" i="12"/>
  <c r="E333" i="12" s="1"/>
  <c r="S333" i="12" s="1"/>
  <c r="F332" i="12"/>
  <c r="E332" i="12" s="1"/>
  <c r="S332" i="12" s="1"/>
  <c r="F328" i="12"/>
  <c r="E328" i="12" s="1"/>
  <c r="F327" i="12"/>
  <c r="E327" i="12" s="1"/>
  <c r="F326" i="12"/>
  <c r="E326" i="12" s="1"/>
  <c r="F325" i="12"/>
  <c r="E325" i="12" s="1"/>
  <c r="F324" i="12"/>
  <c r="E324" i="12" s="1"/>
  <c r="F323" i="12"/>
  <c r="E323" i="12" s="1"/>
  <c r="F322" i="12"/>
  <c r="E322" i="12" s="1"/>
  <c r="F321" i="12"/>
  <c r="E321" i="12" s="1"/>
  <c r="F320" i="12"/>
  <c r="E320" i="12" s="1"/>
  <c r="F319" i="12"/>
  <c r="E319" i="12" s="1"/>
  <c r="F318" i="12"/>
  <c r="E318" i="12" s="1"/>
  <c r="F317" i="12"/>
  <c r="E317" i="12" s="1"/>
  <c r="F316" i="12"/>
  <c r="E316" i="12" s="1"/>
  <c r="F315" i="12"/>
  <c r="F308" i="12"/>
  <c r="E308" i="12" s="1"/>
  <c r="S308" i="12" s="1"/>
  <c r="F307" i="12"/>
  <c r="E307" i="12" s="1"/>
  <c r="S307" i="12" s="1"/>
  <c r="F306" i="12"/>
  <c r="E306" i="12" s="1"/>
  <c r="F303" i="12"/>
  <c r="E303" i="12" s="1"/>
  <c r="F299" i="12"/>
  <c r="E299" i="12" s="1"/>
  <c r="S299" i="12" s="1"/>
  <c r="F298" i="12"/>
  <c r="E298" i="12" s="1"/>
  <c r="S298" i="12" s="1"/>
  <c r="F297" i="12"/>
  <c r="E297" i="12" s="1"/>
  <c r="S297" i="12" s="1"/>
  <c r="F296" i="12"/>
  <c r="E296" i="12" s="1"/>
  <c r="S296" i="12" s="1"/>
  <c r="F295" i="12"/>
  <c r="E295" i="12" s="1"/>
  <c r="F294" i="12"/>
  <c r="E294" i="12" s="1"/>
  <c r="S294" i="12" s="1"/>
  <c r="F270" i="12"/>
  <c r="E270" i="12" s="1"/>
  <c r="S270" i="12" s="1"/>
  <c r="F269" i="12"/>
  <c r="S220" i="12"/>
  <c r="F219" i="12"/>
  <c r="F190" i="12"/>
  <c r="E190" i="12" s="1"/>
  <c r="F262" i="12"/>
  <c r="E262" i="12" s="1"/>
  <c r="S262" i="12" s="1"/>
  <c r="F261" i="12"/>
  <c r="E261" i="12" s="1"/>
  <c r="S261" i="12" s="1"/>
  <c r="F260" i="12"/>
  <c r="E260" i="12" s="1"/>
  <c r="S260" i="12" s="1"/>
  <c r="F258" i="12"/>
  <c r="E258" i="12" s="1"/>
  <c r="S258" i="12" s="1"/>
  <c r="F257" i="12"/>
  <c r="E257" i="12" s="1"/>
  <c r="S257" i="12" s="1"/>
  <c r="F256" i="12"/>
  <c r="E256" i="12" s="1"/>
  <c r="S256" i="12" s="1"/>
  <c r="F255" i="12"/>
  <c r="E255" i="12" s="1"/>
  <c r="S255" i="12" s="1"/>
  <c r="F254" i="12"/>
  <c r="E254" i="12" s="1"/>
  <c r="S254" i="12" s="1"/>
  <c r="F253" i="12"/>
  <c r="E253" i="12" s="1"/>
  <c r="S253" i="12" s="1"/>
  <c r="F252" i="12"/>
  <c r="E252" i="12" s="1"/>
  <c r="S252" i="12" s="1"/>
  <c r="F251" i="12"/>
  <c r="E251" i="12" s="1"/>
  <c r="S251" i="12" s="1"/>
  <c r="F250" i="12"/>
  <c r="E250" i="12" s="1"/>
  <c r="S250" i="12" s="1"/>
  <c r="F249" i="12"/>
  <c r="E249" i="12" s="1"/>
  <c r="F248" i="12"/>
  <c r="E248" i="12" s="1"/>
  <c r="S248" i="12" s="1"/>
  <c r="F247" i="12"/>
  <c r="E247" i="12" s="1"/>
  <c r="S247" i="12" s="1"/>
  <c r="F246" i="12"/>
  <c r="F221" i="12"/>
  <c r="F218" i="12"/>
  <c r="E218" i="12" s="1"/>
  <c r="S218" i="12" s="1"/>
  <c r="F217" i="12"/>
  <c r="E217" i="12" s="1"/>
  <c r="S217" i="12" s="1"/>
  <c r="F216" i="12"/>
  <c r="E216" i="12" s="1"/>
  <c r="S216" i="12" s="1"/>
  <c r="F215" i="12"/>
  <c r="E215" i="12" s="1"/>
  <c r="S215" i="12" s="1"/>
  <c r="F214" i="12"/>
  <c r="E214" i="12" s="1"/>
  <c r="S214" i="12" s="1"/>
  <c r="F213" i="12"/>
  <c r="E213" i="12" s="1"/>
  <c r="S213" i="12" s="1"/>
  <c r="F212" i="12"/>
  <c r="E212" i="12" s="1"/>
  <c r="S212" i="12" s="1"/>
  <c r="F211" i="12"/>
  <c r="E211" i="12" s="1"/>
  <c r="S211" i="12" s="1"/>
  <c r="F210" i="12"/>
  <c r="E210" i="12" s="1"/>
  <c r="S210" i="12" s="1"/>
  <c r="F209" i="12"/>
  <c r="E209" i="12" s="1"/>
  <c r="S209" i="12" s="1"/>
  <c r="F208" i="12"/>
  <c r="E208" i="12" s="1"/>
  <c r="S208" i="12" s="1"/>
  <c r="F207" i="12"/>
  <c r="E207" i="12" s="1"/>
  <c r="F206" i="12"/>
  <c r="E206" i="12" s="1"/>
  <c r="S206" i="12" s="1"/>
  <c r="F205" i="12"/>
  <c r="E205" i="12" s="1"/>
  <c r="S205" i="12" s="1"/>
  <c r="F204" i="12"/>
  <c r="E204" i="12" s="1"/>
  <c r="S204" i="12" s="1"/>
  <c r="F200" i="12"/>
  <c r="E200" i="12" s="1"/>
  <c r="S200" i="12" s="1"/>
  <c r="F199" i="12"/>
  <c r="E199" i="12" s="1"/>
  <c r="S199" i="12" s="1"/>
  <c r="F198" i="12"/>
  <c r="E198" i="12" s="1"/>
  <c r="S198" i="12" s="1"/>
  <c r="F197" i="12"/>
  <c r="E197" i="12" s="1"/>
  <c r="S197" i="12" s="1"/>
  <c r="F195" i="12"/>
  <c r="E195" i="12" s="1"/>
  <c r="S195" i="12" s="1"/>
  <c r="F194" i="12"/>
  <c r="E194" i="12" s="1"/>
  <c r="S194" i="12" s="1"/>
  <c r="F193" i="12"/>
  <c r="E193" i="12" s="1"/>
  <c r="S193" i="12" s="1"/>
  <c r="F192" i="12"/>
  <c r="E192" i="12" s="1"/>
  <c r="S192" i="12" s="1"/>
  <c r="F191" i="12"/>
  <c r="E191" i="12" s="1"/>
  <c r="S191" i="12" s="1"/>
  <c r="F189" i="12"/>
  <c r="E189" i="12" s="1"/>
  <c r="S189" i="12" s="1"/>
  <c r="F188" i="12"/>
  <c r="E188" i="12" s="1"/>
  <c r="S188" i="12" s="1"/>
  <c r="F187" i="12"/>
  <c r="E187" i="12" s="1"/>
  <c r="S187" i="12" s="1"/>
  <c r="F186" i="12"/>
  <c r="E186" i="12" s="1"/>
  <c r="S186" i="12" s="1"/>
  <c r="F185" i="12"/>
  <c r="E185" i="12" s="1"/>
  <c r="S185" i="12" s="1"/>
  <c r="F184" i="12"/>
  <c r="E184" i="12" s="1"/>
  <c r="S184" i="12" s="1"/>
  <c r="F183" i="12"/>
  <c r="E183" i="12" s="1"/>
  <c r="S183" i="12" s="1"/>
  <c r="F182" i="12"/>
  <c r="E182" i="12" s="1"/>
  <c r="S182" i="12" s="1"/>
  <c r="F181" i="12"/>
  <c r="E181" i="12" s="1"/>
  <c r="F180" i="12"/>
  <c r="S148" i="12"/>
  <c r="F266" i="12"/>
  <c r="E266" i="12" s="1"/>
  <c r="S266" i="12" s="1"/>
  <c r="F267" i="12"/>
  <c r="E267" i="12" s="1"/>
  <c r="S267" i="12" s="1"/>
  <c r="F265" i="12"/>
  <c r="E265" i="12" s="1"/>
  <c r="S265" i="12" s="1"/>
  <c r="F264" i="12"/>
  <c r="H120" i="2"/>
  <c r="G119" i="2"/>
  <c r="F119" i="2"/>
  <c r="E119" i="2"/>
  <c r="G110" i="2"/>
  <c r="F110" i="2"/>
  <c r="E110" i="2"/>
  <c r="H114" i="2"/>
  <c r="E106" i="2"/>
  <c r="F106" i="2"/>
  <c r="L14" i="44"/>
  <c r="H10" i="2"/>
  <c r="H18" i="2"/>
  <c r="H19" i="2"/>
  <c r="H20" i="2"/>
  <c r="H21" i="2"/>
  <c r="H22" i="2"/>
  <c r="H23" i="2"/>
  <c r="H24" i="2"/>
  <c r="H27" i="2"/>
  <c r="H29" i="2"/>
  <c r="H30" i="2"/>
  <c r="H31" i="2"/>
  <c r="H33" i="2"/>
  <c r="H34" i="2"/>
  <c r="H37" i="2"/>
  <c r="H39" i="2"/>
  <c r="H40" i="2"/>
  <c r="H42" i="2"/>
  <c r="H43" i="2"/>
  <c r="H45" i="2"/>
  <c r="H46" i="2"/>
  <c r="H47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H77" i="2"/>
  <c r="H78" i="2"/>
  <c r="H80" i="2"/>
  <c r="H81" i="2"/>
  <c r="H82" i="2"/>
  <c r="H85" i="2"/>
  <c r="H86" i="2"/>
  <c r="H88" i="2"/>
  <c r="H90" i="2"/>
  <c r="H92" i="2"/>
  <c r="H95" i="2"/>
  <c r="H96" i="2"/>
  <c r="H97" i="2"/>
  <c r="H98" i="2"/>
  <c r="H102" i="2"/>
  <c r="H104" i="2"/>
  <c r="H107" i="2"/>
  <c r="H108" i="2"/>
  <c r="H109" i="2"/>
  <c r="H111" i="2"/>
  <c r="H112" i="2"/>
  <c r="H113" i="2"/>
  <c r="H116" i="2"/>
  <c r="H118" i="2"/>
  <c r="H122" i="2"/>
  <c r="H124" i="2"/>
  <c r="H126" i="2"/>
  <c r="H130" i="2"/>
  <c r="H142" i="2"/>
  <c r="H145" i="2"/>
  <c r="H146" i="2"/>
  <c r="F128" i="2"/>
  <c r="G128" i="2"/>
  <c r="E128" i="2"/>
  <c r="T444" i="12"/>
  <c r="T437" i="12" s="1"/>
  <c r="U444" i="12"/>
  <c r="U437" i="12" s="1"/>
  <c r="V444" i="12"/>
  <c r="W444" i="12"/>
  <c r="W437" i="12" s="1"/>
  <c r="E444" i="12"/>
  <c r="V22" i="12"/>
  <c r="S11" i="12"/>
  <c r="S30" i="12"/>
  <c r="S32" i="12"/>
  <c r="S33" i="12"/>
  <c r="S47" i="12"/>
  <c r="S48" i="12"/>
  <c r="S49" i="12"/>
  <c r="S75" i="12"/>
  <c r="S76" i="12"/>
  <c r="S77" i="12"/>
  <c r="S78" i="12"/>
  <c r="S79" i="12"/>
  <c r="S81" i="12"/>
  <c r="S82" i="12"/>
  <c r="S83" i="12"/>
  <c r="S84" i="12"/>
  <c r="S86" i="12"/>
  <c r="S87" i="12"/>
  <c r="S88" i="12"/>
  <c r="S89" i="12"/>
  <c r="S120" i="12"/>
  <c r="S126" i="12"/>
  <c r="S127" i="12"/>
  <c r="S129" i="12"/>
  <c r="S130" i="12"/>
  <c r="S131" i="12"/>
  <c r="S133" i="12"/>
  <c r="S135" i="12"/>
  <c r="S136" i="12"/>
  <c r="S137" i="12"/>
  <c r="S140" i="12"/>
  <c r="S142" i="12"/>
  <c r="S143" i="12"/>
  <c r="S144" i="12"/>
  <c r="S145" i="12"/>
  <c r="S146" i="12"/>
  <c r="S147" i="12"/>
  <c r="S149" i="12"/>
  <c r="S150" i="12"/>
  <c r="S151" i="12"/>
  <c r="S152" i="12"/>
  <c r="S153" i="12"/>
  <c r="S154" i="12"/>
  <c r="S155" i="12"/>
  <c r="S156" i="12"/>
  <c r="S157" i="12"/>
  <c r="S160" i="12"/>
  <c r="S161" i="12"/>
  <c r="S162" i="12"/>
  <c r="S165" i="12"/>
  <c r="S164" i="12" s="1"/>
  <c r="S168" i="12"/>
  <c r="S173" i="12"/>
  <c r="S175" i="12"/>
  <c r="S196" i="12"/>
  <c r="S201" i="12"/>
  <c r="S259" i="12"/>
  <c r="S271" i="12"/>
  <c r="S273" i="12"/>
  <c r="S292" i="12"/>
  <c r="S293" i="12"/>
  <c r="S301" i="12"/>
  <c r="S302" i="12"/>
  <c r="S305" i="12"/>
  <c r="S309" i="12"/>
  <c r="S363" i="12"/>
  <c r="S427" i="12"/>
  <c r="S428" i="12"/>
  <c r="S430" i="12"/>
  <c r="S431" i="12"/>
  <c r="S432" i="12"/>
  <c r="S433" i="12"/>
  <c r="S444" i="12"/>
  <c r="V396" i="12"/>
  <c r="V395" i="12" s="1"/>
  <c r="T34" i="12"/>
  <c r="U34" i="12"/>
  <c r="V34" i="12"/>
  <c r="W34" i="12"/>
  <c r="T128" i="12"/>
  <c r="U128" i="12"/>
  <c r="W128" i="12"/>
  <c r="E128" i="12"/>
  <c r="F429" i="12"/>
  <c r="G429" i="12"/>
  <c r="H429" i="12"/>
  <c r="I429" i="12"/>
  <c r="T429" i="12"/>
  <c r="U429" i="12"/>
  <c r="W429" i="12"/>
  <c r="E429" i="12"/>
  <c r="T378" i="12"/>
  <c r="U378" i="12"/>
  <c r="W378" i="12"/>
  <c r="T314" i="12"/>
  <c r="U314" i="12"/>
  <c r="W314" i="12"/>
  <c r="T291" i="12"/>
  <c r="U291" i="12"/>
  <c r="W291" i="12"/>
  <c r="E71" i="2"/>
  <c r="G29" i="12"/>
  <c r="H29" i="12"/>
  <c r="H27" i="12" s="1"/>
  <c r="H24" i="12" s="1"/>
  <c r="I29" i="12"/>
  <c r="L29" i="12"/>
  <c r="M29" i="12"/>
  <c r="N29" i="12"/>
  <c r="T29" i="12"/>
  <c r="T28" i="12" s="1"/>
  <c r="U29" i="12"/>
  <c r="U28" i="12" s="1"/>
  <c r="W29" i="12"/>
  <c r="W28" i="12" s="1"/>
  <c r="F84" i="2"/>
  <c r="E84" i="2"/>
  <c r="E87" i="2"/>
  <c r="F87" i="2"/>
  <c r="F38" i="2"/>
  <c r="F36" i="2" s="1"/>
  <c r="E38" i="2"/>
  <c r="E36" i="2" s="1"/>
  <c r="G36" i="2"/>
  <c r="F103" i="2"/>
  <c r="G103" i="2"/>
  <c r="E103" i="2"/>
  <c r="E426" i="12"/>
  <c r="E434" i="12"/>
  <c r="E10" i="12"/>
  <c r="E74" i="12"/>
  <c r="E80" i="12"/>
  <c r="E85" i="12"/>
  <c r="E125" i="12"/>
  <c r="E272" i="12"/>
  <c r="E172" i="12"/>
  <c r="F139" i="12"/>
  <c r="G139" i="12"/>
  <c r="H139" i="12"/>
  <c r="I139" i="12"/>
  <c r="L139" i="12"/>
  <c r="M139" i="12"/>
  <c r="N139" i="12"/>
  <c r="T139" i="12"/>
  <c r="T159" i="12"/>
  <c r="U139" i="12"/>
  <c r="U159" i="12"/>
  <c r="W139" i="12"/>
  <c r="W159" i="12"/>
  <c r="E139" i="12"/>
  <c r="E164" i="12"/>
  <c r="E101" i="2"/>
  <c r="E48" i="2"/>
  <c r="E58" i="2"/>
  <c r="E44" i="2"/>
  <c r="E79" i="2"/>
  <c r="E141" i="2"/>
  <c r="E140" i="2" s="1"/>
  <c r="E121" i="2"/>
  <c r="E123" i="2"/>
  <c r="E89" i="2"/>
  <c r="E91" i="2"/>
  <c r="E26" i="2"/>
  <c r="E28" i="2"/>
  <c r="E17" i="2"/>
  <c r="E16" i="2" s="1"/>
  <c r="E9" i="2"/>
  <c r="E8" i="2" s="1"/>
  <c r="E134" i="12"/>
  <c r="E132" i="12" s="1"/>
  <c r="E71" i="12"/>
  <c r="F466" i="12"/>
  <c r="F141" i="2"/>
  <c r="F140" i="2" s="1"/>
  <c r="G141" i="2"/>
  <c r="G140" i="2" s="1"/>
  <c r="G101" i="2"/>
  <c r="G106" i="2"/>
  <c r="G115" i="2"/>
  <c r="G121" i="2"/>
  <c r="G84" i="2"/>
  <c r="G87" i="2"/>
  <c r="G91" i="2"/>
  <c r="G44" i="2"/>
  <c r="G48" i="2"/>
  <c r="G58" i="2"/>
  <c r="G71" i="2"/>
  <c r="G79" i="2"/>
  <c r="H79" i="2" s="1"/>
  <c r="G26" i="2"/>
  <c r="G28" i="2"/>
  <c r="G17" i="2"/>
  <c r="G16" i="2" s="1"/>
  <c r="G9" i="2"/>
  <c r="G8" i="2" s="1"/>
  <c r="I65" i="2"/>
  <c r="J65" i="2" s="1"/>
  <c r="F48" i="2"/>
  <c r="F58" i="2"/>
  <c r="F71" i="2"/>
  <c r="F44" i="2"/>
  <c r="F79" i="2"/>
  <c r="F101" i="2"/>
  <c r="F121" i="2"/>
  <c r="F123" i="2"/>
  <c r="F89" i="2"/>
  <c r="F91" i="2"/>
  <c r="F26" i="2"/>
  <c r="F28" i="2"/>
  <c r="H32" i="2"/>
  <c r="F17" i="2"/>
  <c r="F16" i="2" s="1"/>
  <c r="F9" i="2"/>
  <c r="F8" i="2" s="1"/>
  <c r="N9" i="12"/>
  <c r="T20" i="12"/>
  <c r="T15" i="12" s="1"/>
  <c r="W20" i="12"/>
  <c r="W15" i="12" s="1"/>
  <c r="W222" i="12"/>
  <c r="W263" i="12"/>
  <c r="W272" i="12"/>
  <c r="T285" i="12"/>
  <c r="T278" i="12"/>
  <c r="T275" i="12"/>
  <c r="T222" i="12"/>
  <c r="T263" i="12"/>
  <c r="T272" i="12"/>
  <c r="T174" i="12"/>
  <c r="T172" i="12"/>
  <c r="T167" i="12"/>
  <c r="T166" i="12" s="1"/>
  <c r="T10" i="12"/>
  <c r="T22" i="12"/>
  <c r="T447" i="12"/>
  <c r="T426" i="12"/>
  <c r="T424" i="12" s="1"/>
  <c r="T357" i="12"/>
  <c r="T362" i="12"/>
  <c r="T360" i="12" s="1"/>
  <c r="T368" i="12"/>
  <c r="T387" i="12"/>
  <c r="T391" i="12"/>
  <c r="T300" i="12"/>
  <c r="T304" i="12"/>
  <c r="T310" i="12"/>
  <c r="T134" i="12"/>
  <c r="T132" i="12" s="1"/>
  <c r="T74" i="12"/>
  <c r="T80" i="12"/>
  <c r="T85" i="12"/>
  <c r="T118" i="12"/>
  <c r="T90" i="12" s="1"/>
  <c r="T125" i="12"/>
  <c r="T68" i="12"/>
  <c r="T55" i="12"/>
  <c r="T54" i="12" s="1"/>
  <c r="U285" i="12"/>
  <c r="U278" i="12"/>
  <c r="U275" i="12"/>
  <c r="U174" i="12"/>
  <c r="U172" i="12"/>
  <c r="U167" i="12"/>
  <c r="U166" i="12" s="1"/>
  <c r="U10" i="12"/>
  <c r="U22" i="12"/>
  <c r="U447" i="12"/>
  <c r="U426" i="12"/>
  <c r="U424" i="12" s="1"/>
  <c r="U355" i="12"/>
  <c r="U357" i="12"/>
  <c r="U362" i="12"/>
  <c r="U360" i="12" s="1"/>
  <c r="U368" i="12"/>
  <c r="U387" i="12"/>
  <c r="U391" i="12"/>
  <c r="U300" i="12"/>
  <c r="U304" i="12"/>
  <c r="U310" i="12"/>
  <c r="U222" i="12"/>
  <c r="U263" i="12"/>
  <c r="U272" i="12"/>
  <c r="U134" i="12"/>
  <c r="U132" i="12" s="1"/>
  <c r="U74" i="12"/>
  <c r="U80" i="12"/>
  <c r="U85" i="12"/>
  <c r="U118" i="12"/>
  <c r="U90" i="12" s="1"/>
  <c r="U125" i="12"/>
  <c r="U68" i="12"/>
  <c r="U55" i="12"/>
  <c r="U54" i="12" s="1"/>
  <c r="W285" i="12"/>
  <c r="W278" i="12"/>
  <c r="W275" i="12"/>
  <c r="W174" i="12"/>
  <c r="W172" i="12"/>
  <c r="W167" i="12"/>
  <c r="W166" i="12" s="1"/>
  <c r="W10" i="12"/>
  <c r="W22" i="12"/>
  <c r="W355" i="12"/>
  <c r="W357" i="12"/>
  <c r="W362" i="12"/>
  <c r="W360" i="12" s="1"/>
  <c r="W368" i="12"/>
  <c r="W387" i="12"/>
  <c r="W391" i="12"/>
  <c r="W118" i="12"/>
  <c r="W90" i="12" s="1"/>
  <c r="W74" i="12"/>
  <c r="W80" i="12"/>
  <c r="W85" i="12"/>
  <c r="W125" i="12"/>
  <c r="W447" i="12"/>
  <c r="W426" i="12"/>
  <c r="W424" i="12" s="1"/>
  <c r="W300" i="12"/>
  <c r="W304" i="12"/>
  <c r="W310" i="12"/>
  <c r="W134" i="12"/>
  <c r="W132" i="12" s="1"/>
  <c r="W68" i="12"/>
  <c r="W55" i="12"/>
  <c r="W54" i="12" s="1"/>
  <c r="G90" i="12"/>
  <c r="N90" i="12"/>
  <c r="G391" i="12"/>
  <c r="H391" i="12"/>
  <c r="I391" i="12"/>
  <c r="L391" i="12"/>
  <c r="M391" i="12"/>
  <c r="N391" i="12"/>
  <c r="G362" i="12"/>
  <c r="G360" i="12" s="1"/>
  <c r="H362" i="12"/>
  <c r="H360" i="12" s="1"/>
  <c r="I362" i="12"/>
  <c r="I360" i="12" s="1"/>
  <c r="N362" i="12"/>
  <c r="N360" i="12" s="1"/>
  <c r="G368" i="12"/>
  <c r="H368" i="12"/>
  <c r="G285" i="12"/>
  <c r="G278" i="12"/>
  <c r="G275" i="12"/>
  <c r="H285" i="12"/>
  <c r="H278" i="12"/>
  <c r="H275" i="12"/>
  <c r="I285" i="12"/>
  <c r="I278" i="12"/>
  <c r="I275" i="12"/>
  <c r="L275" i="12"/>
  <c r="M275" i="12"/>
  <c r="N275" i="12"/>
  <c r="G123" i="2"/>
  <c r="G446" i="12"/>
  <c r="G437" i="12" s="1"/>
  <c r="L446" i="12"/>
  <c r="L437" i="12" s="1"/>
  <c r="M446" i="12"/>
  <c r="M437" i="12" s="1"/>
  <c r="F8" i="24"/>
  <c r="F426" i="12"/>
  <c r="F434" i="12"/>
  <c r="G426" i="12"/>
  <c r="G434" i="12"/>
  <c r="H426" i="12"/>
  <c r="H434" i="12"/>
  <c r="I426" i="12"/>
  <c r="I434" i="12"/>
  <c r="L434" i="12"/>
  <c r="M434" i="12"/>
  <c r="N434" i="12"/>
  <c r="I64" i="2"/>
  <c r="F172" i="12"/>
  <c r="F134" i="12"/>
  <c r="F132" i="12" s="1"/>
  <c r="F125" i="12"/>
  <c r="G300" i="12"/>
  <c r="G287" i="12" s="1"/>
  <c r="G172" i="12"/>
  <c r="G166" i="12"/>
  <c r="G134" i="12"/>
  <c r="G132" i="12" s="1"/>
  <c r="G125" i="12"/>
  <c r="G22" i="12"/>
  <c r="H300" i="12"/>
  <c r="H287" i="12" s="1"/>
  <c r="H172" i="12"/>
  <c r="H134" i="12"/>
  <c r="H132" i="12" s="1"/>
  <c r="H125" i="12"/>
  <c r="H22" i="12"/>
  <c r="I300" i="12"/>
  <c r="I287" i="12" s="1"/>
  <c r="I172" i="12"/>
  <c r="I134" i="12"/>
  <c r="I132" i="12" s="1"/>
  <c r="I125" i="12"/>
  <c r="I22" i="12"/>
  <c r="L287" i="12"/>
  <c r="L172" i="12"/>
  <c r="L134" i="12"/>
  <c r="L132" i="12" s="1"/>
  <c r="L125" i="12"/>
  <c r="M287" i="12"/>
  <c r="M172" i="12"/>
  <c r="M134" i="12"/>
  <c r="M132" i="12" s="1"/>
  <c r="M125" i="12"/>
  <c r="N287" i="12"/>
  <c r="N172" i="12"/>
  <c r="N134" i="12"/>
  <c r="N132" i="12" s="1"/>
  <c r="N125" i="12"/>
  <c r="D26" i="22"/>
  <c r="E10" i="44"/>
  <c r="F14" i="44"/>
  <c r="G14" i="44"/>
  <c r="H14" i="44"/>
  <c r="J14" i="44"/>
  <c r="K14" i="44"/>
  <c r="D14" i="44"/>
  <c r="F7" i="23"/>
  <c r="D8" i="14"/>
  <c r="D17" i="14"/>
  <c r="F469" i="12" s="1"/>
  <c r="E379" i="12" l="1"/>
  <c r="F378" i="12"/>
  <c r="G99" i="2"/>
  <c r="H99" i="2" s="1"/>
  <c r="E381" i="12"/>
  <c r="S379" i="12"/>
  <c r="E448" i="12"/>
  <c r="E447" i="12" s="1"/>
  <c r="F447" i="12"/>
  <c r="W352" i="12"/>
  <c r="U352" i="12"/>
  <c r="T352" i="12"/>
  <c r="T351" i="12" s="1"/>
  <c r="T350" i="12" s="1"/>
  <c r="E315" i="12"/>
  <c r="F314" i="12"/>
  <c r="F396" i="12"/>
  <c r="E396" i="12"/>
  <c r="S163" i="12"/>
  <c r="E159" i="12"/>
  <c r="S159" i="12" s="1"/>
  <c r="N27" i="12"/>
  <c r="N24" i="12" s="1"/>
  <c r="L27" i="12"/>
  <c r="L24" i="12" s="1"/>
  <c r="M27" i="12"/>
  <c r="M24" i="12" s="1"/>
  <c r="I27" i="12"/>
  <c r="I24" i="12" s="1"/>
  <c r="G27" i="12"/>
  <c r="G24" i="12" s="1"/>
  <c r="E110" i="12"/>
  <c r="S110" i="12" s="1"/>
  <c r="E111" i="12"/>
  <c r="E439" i="12"/>
  <c r="S439" i="12" s="1"/>
  <c r="S437" i="12" s="1"/>
  <c r="E455" i="12"/>
  <c r="F83" i="2"/>
  <c r="H123" i="2"/>
  <c r="E14" i="44"/>
  <c r="G73" i="12"/>
  <c r="T73" i="12"/>
  <c r="E91" i="12"/>
  <c r="W73" i="12"/>
  <c r="U73" i="12"/>
  <c r="H101" i="2"/>
  <c r="H58" i="2"/>
  <c r="V437" i="12"/>
  <c r="V436" i="12" s="1"/>
  <c r="V460" i="12" s="1"/>
  <c r="S56" i="12"/>
  <c r="S429" i="12"/>
  <c r="F55" i="12"/>
  <c r="F54" i="12" s="1"/>
  <c r="S353" i="12"/>
  <c r="G41" i="12"/>
  <c r="G40" i="12" s="1"/>
  <c r="E349" i="12"/>
  <c r="F347" i="12"/>
  <c r="F346" i="12" s="1"/>
  <c r="E361" i="12"/>
  <c r="E46" i="12"/>
  <c r="S341" i="12"/>
  <c r="S340" i="12" s="1"/>
  <c r="E246" i="12"/>
  <c r="S246" i="12" s="1"/>
  <c r="F245" i="12"/>
  <c r="S421" i="12"/>
  <c r="I41" i="12"/>
  <c r="I40" i="12" s="1"/>
  <c r="H395" i="12"/>
  <c r="E269" i="12"/>
  <c r="S269" i="12" s="1"/>
  <c r="S268" i="12" s="1"/>
  <c r="F268" i="12"/>
  <c r="E264" i="12"/>
  <c r="S264" i="12" s="1"/>
  <c r="F263" i="12"/>
  <c r="E221" i="12"/>
  <c r="S221" i="12" s="1"/>
  <c r="F203" i="12"/>
  <c r="H41" i="12"/>
  <c r="H40" i="12" s="1"/>
  <c r="L41" i="12"/>
  <c r="L40" i="12" s="1"/>
  <c r="T41" i="12"/>
  <c r="T40" i="12" s="1"/>
  <c r="S46" i="12"/>
  <c r="M41" i="12"/>
  <c r="M40" i="12" s="1"/>
  <c r="E69" i="12"/>
  <c r="S69" i="12" s="1"/>
  <c r="F68" i="12"/>
  <c r="F67" i="12" s="1"/>
  <c r="N41" i="12"/>
  <c r="N40" i="12" s="1"/>
  <c r="V27" i="12"/>
  <c r="T27" i="12"/>
  <c r="W27" i="12"/>
  <c r="U27" i="12"/>
  <c r="U24" i="12" s="1"/>
  <c r="E19" i="12"/>
  <c r="E18" i="12" s="1"/>
  <c r="F18" i="12"/>
  <c r="E21" i="12"/>
  <c r="E20" i="12" s="1"/>
  <c r="F20" i="12"/>
  <c r="E14" i="12"/>
  <c r="E12" i="12" s="1"/>
  <c r="F357" i="12"/>
  <c r="F355" i="12"/>
  <c r="S128" i="12"/>
  <c r="F338" i="12"/>
  <c r="E180" i="12"/>
  <c r="F179" i="12"/>
  <c r="F285" i="12"/>
  <c r="S244" i="12"/>
  <c r="E222" i="12"/>
  <c r="S222" i="12" s="1"/>
  <c r="F93" i="2"/>
  <c r="G94" i="2"/>
  <c r="G93" i="2" s="1"/>
  <c r="E93" i="2"/>
  <c r="H110" i="2"/>
  <c r="H141" i="2"/>
  <c r="H144" i="2"/>
  <c r="H119" i="2"/>
  <c r="J395" i="12"/>
  <c r="F29" i="12"/>
  <c r="H38" i="2"/>
  <c r="M436" i="12"/>
  <c r="G436" i="12"/>
  <c r="L436" i="12"/>
  <c r="I436" i="12"/>
  <c r="N436" i="12"/>
  <c r="H436" i="12"/>
  <c r="J73" i="12"/>
  <c r="M73" i="12"/>
  <c r="L73" i="12"/>
  <c r="K73" i="12"/>
  <c r="N73" i="12"/>
  <c r="I73" i="12"/>
  <c r="H73" i="12"/>
  <c r="H138" i="12"/>
  <c r="F387" i="12"/>
  <c r="N138" i="12"/>
  <c r="L138" i="12"/>
  <c r="S141" i="12"/>
  <c r="F166" i="12"/>
  <c r="T178" i="12"/>
  <c r="V178" i="12"/>
  <c r="M138" i="12"/>
  <c r="I138" i="12"/>
  <c r="G138" i="12"/>
  <c r="W178" i="12"/>
  <c r="U178" i="12"/>
  <c r="H26" i="22"/>
  <c r="S410" i="12"/>
  <c r="F90" i="12"/>
  <c r="K395" i="12"/>
  <c r="S31" i="12"/>
  <c r="E29" i="12"/>
  <c r="S170" i="12"/>
  <c r="S108" i="12"/>
  <c r="F44" i="12"/>
  <c r="S43" i="12"/>
  <c r="S42" i="12" s="1"/>
  <c r="E45" i="12"/>
  <c r="S45" i="12" s="1"/>
  <c r="H28" i="2"/>
  <c r="H103" i="2"/>
  <c r="H11" i="2"/>
  <c r="F25" i="2"/>
  <c r="F41" i="2"/>
  <c r="H12" i="2"/>
  <c r="F42" i="12"/>
  <c r="E44" i="12"/>
  <c r="S44" i="12" s="1"/>
  <c r="F291" i="12"/>
  <c r="S286" i="12"/>
  <c r="E285" i="12"/>
  <c r="N395" i="12"/>
  <c r="M395" i="12"/>
  <c r="I395" i="12"/>
  <c r="G395" i="12"/>
  <c r="E275" i="12"/>
  <c r="F275" i="12"/>
  <c r="S276" i="12"/>
  <c r="E278" i="12"/>
  <c r="F278" i="12"/>
  <c r="S279" i="12"/>
  <c r="H71" i="2"/>
  <c r="H16" i="2"/>
  <c r="H121" i="2"/>
  <c r="H48" i="2"/>
  <c r="H36" i="2"/>
  <c r="E83" i="2"/>
  <c r="L395" i="12"/>
  <c r="S125" i="12"/>
  <c r="F310" i="12"/>
  <c r="S272" i="12"/>
  <c r="F391" i="12"/>
  <c r="F341" i="12"/>
  <c r="F340" i="12" s="1"/>
  <c r="E105" i="2"/>
  <c r="H91" i="2"/>
  <c r="E368" i="12"/>
  <c r="N274" i="12"/>
  <c r="L274" i="12"/>
  <c r="H274" i="12"/>
  <c r="U274" i="12"/>
  <c r="E34" i="12"/>
  <c r="S74" i="12"/>
  <c r="F304" i="12"/>
  <c r="M274" i="12"/>
  <c r="I274" i="12"/>
  <c r="G274" i="12"/>
  <c r="F368" i="12"/>
  <c r="W274" i="12"/>
  <c r="T436" i="12"/>
  <c r="T274" i="12"/>
  <c r="S380" i="12"/>
  <c r="S377" i="12"/>
  <c r="S375" i="12"/>
  <c r="S373" i="12"/>
  <c r="S371" i="12"/>
  <c r="S369" i="12"/>
  <c r="F34" i="12"/>
  <c r="F22" i="12"/>
  <c r="E22" i="12" s="1"/>
  <c r="E388" i="12"/>
  <c r="S389" i="12"/>
  <c r="T9" i="12"/>
  <c r="S38" i="12"/>
  <c r="S385" i="12"/>
  <c r="S392" i="12"/>
  <c r="E391" i="12"/>
  <c r="S134" i="12"/>
  <c r="F362" i="12"/>
  <c r="F360" i="12" s="1"/>
  <c r="N171" i="12"/>
  <c r="S57" i="12"/>
  <c r="H26" i="2"/>
  <c r="G83" i="2"/>
  <c r="H125" i="2"/>
  <c r="E25" i="2"/>
  <c r="H89" i="2"/>
  <c r="H115" i="2"/>
  <c r="H128" i="2"/>
  <c r="F105" i="2"/>
  <c r="F147" i="2" s="1"/>
  <c r="G105" i="2"/>
  <c r="G147" i="2" s="1"/>
  <c r="G25" i="2"/>
  <c r="G41" i="2"/>
  <c r="H9" i="2"/>
  <c r="H44" i="2"/>
  <c r="H87" i="2"/>
  <c r="H84" i="2"/>
  <c r="E331" i="12"/>
  <c r="F331" i="12"/>
  <c r="S336" i="12"/>
  <c r="S334" i="12"/>
  <c r="E312" i="12"/>
  <c r="F312" i="12"/>
  <c r="S311" i="12"/>
  <c r="E310" i="12"/>
  <c r="S306" i="12"/>
  <c r="E304" i="12"/>
  <c r="S303" i="12"/>
  <c r="E300" i="12"/>
  <c r="F300" i="12"/>
  <c r="E171" i="12"/>
  <c r="U138" i="12"/>
  <c r="F138" i="12"/>
  <c r="M171" i="12"/>
  <c r="I171" i="12"/>
  <c r="H171" i="12"/>
  <c r="G171" i="12"/>
  <c r="W67" i="12"/>
  <c r="I9" i="12"/>
  <c r="S295" i="12"/>
  <c r="E291" i="12"/>
  <c r="E338" i="12"/>
  <c r="H143" i="2"/>
  <c r="H133" i="2"/>
  <c r="H140" i="2"/>
  <c r="H8" i="2"/>
  <c r="H134" i="2"/>
  <c r="E41" i="2"/>
  <c r="H17" i="2"/>
  <c r="H129" i="2"/>
  <c r="H106" i="2"/>
  <c r="S249" i="12"/>
  <c r="E219" i="12"/>
  <c r="S219" i="12" s="1"/>
  <c r="S207" i="12"/>
  <c r="S190" i="12"/>
  <c r="S181" i="12"/>
  <c r="S174" i="12"/>
  <c r="S10" i="12"/>
  <c r="F171" i="12"/>
  <c r="S80" i="12"/>
  <c r="W287" i="12"/>
  <c r="W351" i="12"/>
  <c r="W350" i="12" s="1"/>
  <c r="U351" i="12"/>
  <c r="U350" i="12" s="1"/>
  <c r="U396" i="12"/>
  <c r="U395" i="12" s="1"/>
  <c r="U171" i="12"/>
  <c r="T67" i="12"/>
  <c r="G9" i="12"/>
  <c r="T396" i="12"/>
  <c r="T395" i="12" s="1"/>
  <c r="S85" i="12"/>
  <c r="S172" i="12"/>
  <c r="L171" i="12"/>
  <c r="W396" i="12"/>
  <c r="W395" i="12" s="1"/>
  <c r="W171" i="12"/>
  <c r="U67" i="12"/>
  <c r="U287" i="12"/>
  <c r="T171" i="12"/>
  <c r="W9" i="12"/>
  <c r="U9" i="12"/>
  <c r="H9" i="12"/>
  <c r="S139" i="12"/>
  <c r="W138" i="12"/>
  <c r="T138" i="12"/>
  <c r="S426" i="12"/>
  <c r="S424" i="12" s="1"/>
  <c r="T287" i="12"/>
  <c r="U436" i="12"/>
  <c r="W436" i="12"/>
  <c r="V9" i="12"/>
  <c r="S132" i="12"/>
  <c r="S448" i="12" l="1"/>
  <c r="E378" i="12"/>
  <c r="S381" i="12"/>
  <c r="S378" i="12"/>
  <c r="F352" i="12"/>
  <c r="F351" i="12" s="1"/>
  <c r="E263" i="12"/>
  <c r="S315" i="12"/>
  <c r="E314" i="12"/>
  <c r="E138" i="12"/>
  <c r="E437" i="12"/>
  <c r="U460" i="12"/>
  <c r="W460" i="12"/>
  <c r="T460" i="12"/>
  <c r="F27" i="12"/>
  <c r="F24" i="12" s="1"/>
  <c r="E27" i="12"/>
  <c r="E24" i="12" s="1"/>
  <c r="U26" i="12"/>
  <c r="U25" i="12" s="1"/>
  <c r="V24" i="12"/>
  <c r="W24" i="12"/>
  <c r="W26" i="12"/>
  <c r="W25" i="12" s="1"/>
  <c r="T24" i="12"/>
  <c r="T26" i="12"/>
  <c r="T25" i="12" s="1"/>
  <c r="S111" i="12"/>
  <c r="E245" i="12"/>
  <c r="S455" i="12"/>
  <c r="J463" i="12"/>
  <c r="H83" i="2"/>
  <c r="E147" i="2"/>
  <c r="E268" i="12"/>
  <c r="F178" i="12"/>
  <c r="S118" i="12"/>
  <c r="S361" i="12"/>
  <c r="S91" i="12"/>
  <c r="F73" i="12"/>
  <c r="H94" i="2"/>
  <c r="E68" i="12"/>
  <c r="E67" i="12" s="1"/>
  <c r="S67" i="12" s="1"/>
  <c r="S29" i="12"/>
  <c r="S349" i="12"/>
  <c r="E347" i="12"/>
  <c r="S347" i="12" s="1"/>
  <c r="S346" i="12" s="1"/>
  <c r="S20" i="12"/>
  <c r="S19" i="12"/>
  <c r="S18" i="12" s="1"/>
  <c r="E395" i="12"/>
  <c r="S245" i="12"/>
  <c r="S21" i="12"/>
  <c r="S41" i="12"/>
  <c r="S40" i="12" s="1"/>
  <c r="E42" i="12"/>
  <c r="E41" i="12" s="1"/>
  <c r="F41" i="12"/>
  <c r="F40" i="12" s="1"/>
  <c r="S14" i="12"/>
  <c r="S12" i="12" s="1"/>
  <c r="E9" i="12"/>
  <c r="S358" i="12"/>
  <c r="S357" i="12"/>
  <c r="S356" i="12"/>
  <c r="S355" i="12"/>
  <c r="E287" i="12"/>
  <c r="F287" i="12"/>
  <c r="S180" i="12"/>
  <c r="E179" i="12"/>
  <c r="S285" i="12"/>
  <c r="S331" i="12"/>
  <c r="S304" i="12"/>
  <c r="S275" i="12"/>
  <c r="S391" i="12"/>
  <c r="F436" i="12"/>
  <c r="S310" i="12"/>
  <c r="E203" i="12"/>
  <c r="S388" i="12"/>
  <c r="E387" i="12"/>
  <c r="S387" i="12" s="1"/>
  <c r="S138" i="12"/>
  <c r="H93" i="2"/>
  <c r="H41" i="2"/>
  <c r="H105" i="2"/>
  <c r="H147" i="2" s="1"/>
  <c r="E274" i="12"/>
  <c r="S171" i="12"/>
  <c r="F9" i="12"/>
  <c r="S278" i="12"/>
  <c r="F274" i="12"/>
  <c r="F395" i="12"/>
  <c r="E341" i="12"/>
  <c r="E340" i="12" s="1"/>
  <c r="S34" i="12"/>
  <c r="H25" i="2"/>
  <c r="S368" i="12"/>
  <c r="S22" i="12"/>
  <c r="E362" i="12"/>
  <c r="E360" i="12" s="1"/>
  <c r="S300" i="12"/>
  <c r="S312" i="12"/>
  <c r="S291" i="12"/>
  <c r="S314" i="12"/>
  <c r="S263" i="12"/>
  <c r="H472" i="12" l="1"/>
  <c r="S352" i="12"/>
  <c r="E436" i="12"/>
  <c r="S436" i="12" s="1"/>
  <c r="E90" i="12"/>
  <c r="S68" i="12"/>
  <c r="S447" i="12"/>
  <c r="S27" i="12"/>
  <c r="G150" i="2"/>
  <c r="G151" i="2" s="1"/>
  <c r="S274" i="12"/>
  <c r="E178" i="12"/>
  <c r="I147" i="2"/>
  <c r="F150" i="2"/>
  <c r="E166" i="12"/>
  <c r="S166" i="12" s="1"/>
  <c r="S167" i="12"/>
  <c r="S396" i="12"/>
  <c r="E40" i="12"/>
  <c r="S395" i="12"/>
  <c r="S9" i="12"/>
  <c r="S203" i="12"/>
  <c r="S179" i="12"/>
  <c r="S362" i="12"/>
  <c r="S287" i="12"/>
  <c r="E150" i="2"/>
  <c r="F463" i="12" s="1"/>
  <c r="C463" i="12" s="1"/>
  <c r="S24" i="12" l="1"/>
  <c r="S178" i="12"/>
  <c r="E73" i="12"/>
  <c r="S90" i="12"/>
  <c r="S73" i="12" s="1"/>
  <c r="S360" i="12"/>
  <c r="E64" i="12" l="1"/>
  <c r="E60" i="12" l="1"/>
  <c r="E55" i="12" s="1"/>
  <c r="E346" i="12"/>
  <c r="E54" i="12" l="1"/>
  <c r="M54" i="12" l="1"/>
  <c r="S55" i="12"/>
  <c r="S54" i="12" s="1"/>
  <c r="L54" i="12"/>
  <c r="N54" i="12"/>
  <c r="F9" i="22" l="1"/>
  <c r="E9" i="22" l="1"/>
  <c r="E351" i="12" l="1"/>
  <c r="E350" i="12" s="1"/>
  <c r="E460" i="12" s="1"/>
  <c r="F464" i="12" l="1"/>
  <c r="H473" i="12"/>
  <c r="F465" i="12"/>
  <c r="F470" i="12" s="1"/>
  <c r="P350" i="12"/>
  <c r="P460" i="12" s="1"/>
  <c r="P467" i="12" s="1"/>
  <c r="O350" i="12"/>
  <c r="O460" i="12" s="1"/>
  <c r="R350" i="12"/>
  <c r="R460" i="12" s="1"/>
  <c r="Q350" i="12"/>
  <c r="Q460" i="12" s="1"/>
  <c r="I350" i="12"/>
  <c r="I460" i="12" s="1"/>
  <c r="H350" i="12"/>
  <c r="H460" i="12" s="1"/>
  <c r="J350" i="12"/>
  <c r="J460" i="12" s="1"/>
  <c r="M350" i="12"/>
  <c r="M460" i="12" s="1"/>
  <c r="K350" i="12"/>
  <c r="K460" i="12" s="1"/>
  <c r="G350" i="12"/>
  <c r="G460" i="12" s="1"/>
  <c r="L350" i="12"/>
  <c r="L460" i="12" s="1"/>
  <c r="F350" i="12"/>
  <c r="F460" i="12" s="1"/>
  <c r="P468" i="12" l="1"/>
  <c r="J466" i="12"/>
  <c r="M463" i="12"/>
  <c r="J464" i="12"/>
  <c r="S351" i="12"/>
  <c r="N350" i="12"/>
  <c r="J465" i="12" l="1"/>
  <c r="J467" i="12"/>
  <c r="S350" i="12"/>
  <c r="S460" i="12" s="1"/>
  <c r="N460" i="12"/>
  <c r="H474" i="12" s="1"/>
  <c r="F19" i="22"/>
  <c r="E19" i="22" s="1"/>
  <c r="G26" i="22"/>
  <c r="F20" i="22"/>
  <c r="E20" i="22" s="1"/>
  <c r="E26" i="22" s="1"/>
  <c r="N463" i="12" l="1"/>
  <c r="O463" i="12" s="1"/>
  <c r="F26" i="22"/>
</calcChain>
</file>

<file path=xl/comments1.xml><?xml version="1.0" encoding="utf-8"?>
<comments xmlns="http://schemas.openxmlformats.org/spreadsheetml/2006/main">
  <authors>
    <author>M_Bachta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sieci przsyłowej Widuchowa marwice 50tys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oznakowanie dróg 15000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przeglady 20 tys; zimowe utrzymanie 60 tys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folder turystyczny 10000
</t>
        </r>
      </text>
    </comment>
    <comment ref="D66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gruntow od skarbu panstwa, program urzedowa baza punktów adresowych 6200</t>
        </r>
      </text>
    </comment>
    <comment ref="D70" authorId="0">
      <text>
        <r>
          <rPr>
            <sz val="9"/>
            <color indexed="81"/>
            <rFont val="Tahoma"/>
            <family val="2"/>
            <charset val="238"/>
          </rPr>
          <t>decyzje o warunkach zabudowy 30000 zł plany 20000 zl strategia rozwoju 6200, aktualizacja studium 46064</t>
        </r>
      </text>
    </comment>
    <comment ref="H10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wywoz popiołu urzad gminy 10000</t>
        </r>
      </text>
    </comment>
    <comment ref="D140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 policja Widuchowa</t>
        </r>
      </text>
    </comment>
    <comment ref="O15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lekkiego samochodu Widuchowa</t>
        </r>
      </text>
    </comment>
    <comment ref="D16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wyłapywanie psów 5000
usuwanie padlych zwierząt 1000</t>
        </r>
      </text>
    </comment>
    <comment ref="D20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agregat pradotwórczy 5000, pracownia komputerowa 28000</t>
        </r>
      </text>
    </comment>
    <comment ref="D221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oddzialu przedszkolnego w Krzywinie</t>
        </r>
      </text>
    </comment>
    <comment ref="D330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komputera</t>
        </r>
      </text>
    </comment>
    <comment ref="J339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10000 zł na prace spolecznie uzyteczne
139tys dozywianie GOPS</t>
        </r>
      </text>
    </comment>
    <comment ref="D35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opłata zajecie pasa 20000</t>
        </r>
      </text>
    </comment>
    <comment ref="D361" authorId="0">
      <text>
        <r>
          <rPr>
            <sz val="9"/>
            <color indexed="81"/>
            <rFont val="Tahoma"/>
            <family val="2"/>
            <charset val="238"/>
          </rPr>
          <t>60000 odpady selektywne</t>
        </r>
      </text>
    </comment>
    <comment ref="D386" authorId="0">
      <text>
        <r>
          <rPr>
            <sz val="9"/>
            <color indexed="81"/>
            <rFont val="Tahoma"/>
            <family val="2"/>
            <charset val="238"/>
          </rPr>
          <t>usuwanie pielegnacyjne drzew</t>
        </r>
      </text>
    </comment>
    <comment ref="F388" authorId="0">
      <text>
        <r>
          <rPr>
            <sz val="9"/>
            <color indexed="81"/>
            <rFont val="Tahoma"/>
            <family val="2"/>
            <charset val="238"/>
          </rPr>
          <t>dodatkowe lampy oswietleniowe15000</t>
        </r>
      </text>
    </comment>
    <comment ref="H39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10000 konserwacja placow zabaw</t>
        </r>
      </text>
    </comment>
    <comment ref="D394" authorId="0">
      <text>
        <r>
          <rPr>
            <sz val="9"/>
            <color indexed="81"/>
            <rFont val="Tahoma"/>
            <family val="2"/>
            <charset val="238"/>
          </rPr>
          <t>uswanie dzikich wysypisk 5800 zł</t>
        </r>
      </text>
    </comment>
    <comment ref="H410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przeglady roczne swietlic 20000</t>
        </r>
      </text>
    </comment>
    <comment ref="H43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jarmark 50tys 3 tys Zuzia
EYE 9tys
</t>
        </r>
      </text>
    </comment>
    <comment ref="G43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  <comment ref="G439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  <comment ref="O44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 tym 80tys na zakup wyposazenia hali</t>
        </r>
      </text>
    </comment>
  </commentList>
</comments>
</file>

<file path=xl/sharedStrings.xml><?xml version="1.0" encoding="utf-8"?>
<sst xmlns="http://schemas.openxmlformats.org/spreadsheetml/2006/main" count="986" uniqueCount="411">
  <si>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</si>
  <si>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</si>
  <si>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</si>
  <si>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</si>
  <si>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</si>
  <si>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</si>
  <si>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</si>
  <si>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</si>
  <si>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Przychody</t>
  </si>
  <si>
    <t>I.</t>
  </si>
  <si>
    <t>Zakłady budżetowe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</si>
  <si>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</si>
  <si>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</si>
  <si>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</si>
  <si>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</si>
  <si>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</si>
  <si>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</si>
  <si>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</si>
  <si>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</si>
  <si>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</si>
  <si>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</si>
  <si>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</si>
  <si>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</si>
  <si>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</si>
  <si>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</si>
  <si>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</si>
  <si>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</si>
  <si>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</si>
  <si>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</si>
  <si>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</si>
  <si>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</si>
  <si>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</si>
  <si>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</si>
  <si>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</si>
  <si>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</si>
  <si>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</si>
  <si>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</si>
  <si>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</si>
  <si>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</si>
  <si>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</si>
  <si>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</si>
  <si>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</si>
  <si>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</si>
  <si>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</si>
  <si>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</si>
  <si>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</si>
  <si>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</si>
  <si>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</si>
  <si>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</si>
  <si>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</si>
  <si>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</si>
  <si>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</si>
  <si>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</si>
  <si>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</si>
  <si>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Nazwa jednostki
 otrzymującej dotację</t>
  </si>
  <si>
    <t>Zakres</t>
  </si>
  <si>
    <t>z tego:</t>
  </si>
  <si>
    <t>Wydatki
z tytułu poręczeń
i gwarancji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</si>
  <si>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</si>
  <si>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</si>
  <si>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</si>
  <si>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</si>
  <si>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</si>
  <si>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</si>
  <si>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</si>
  <si>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</si>
  <si>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</si>
  <si>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</si>
  <si>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</si>
  <si>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</si>
  <si>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na inwestycje</t>
  </si>
  <si>
    <t>Papiery wartościowe (obligacje)</t>
  </si>
  <si>
    <t>Wykup papierów wartościowych (obligacji)</t>
  </si>
  <si>
    <t>Gminna Biblioteka Publiczna w Widuchowej</t>
  </si>
  <si>
    <t>-</t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</si>
  <si>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</si>
  <si>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</si>
  <si>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</si>
  <si>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</si>
  <si>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</si>
  <si>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</si>
  <si>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</si>
  <si>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Odsetki od nieterminowych wpłat z tytułu podatków i opłat</t>
  </si>
  <si>
    <t>Administracja publiczna</t>
  </si>
  <si>
    <t>Urzędy wojewódzkie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</si>
  <si>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</si>
  <si>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</si>
  <si>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</si>
  <si>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</si>
  <si>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</si>
  <si>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</si>
  <si>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</si>
  <si>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</si>
  <si>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</si>
  <si>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</si>
  <si>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</si>
  <si>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</si>
  <si>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</si>
  <si>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</si>
  <si>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</si>
  <si>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</si>
  <si>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</si>
  <si>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</si>
  <si>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</si>
  <si>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</si>
  <si>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</si>
  <si>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</si>
  <si>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</si>
  <si>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</si>
  <si>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</si>
  <si>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</si>
  <si>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</si>
  <si>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</si>
  <si>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</si>
  <si>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</si>
  <si>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</si>
  <si>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</si>
  <si>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</si>
  <si>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</si>
  <si>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</si>
  <si>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</si>
  <si>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</si>
  <si>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</si>
  <si>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</si>
  <si>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</si>
  <si>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</si>
  <si>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</si>
  <si>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</si>
  <si>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</si>
  <si>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</si>
  <si>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</si>
  <si>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</si>
  <si>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</si>
  <si>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</si>
  <si>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</si>
  <si>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</si>
  <si>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</si>
  <si>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</si>
  <si>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Gimnazja</t>
  </si>
  <si>
    <t>Pozostała działalność</t>
  </si>
  <si>
    <t>Pomoc społeczna</t>
  </si>
  <si>
    <t>Zasiłki i pomoc w naturze oraz składki na ubezpieczenia</t>
  </si>
  <si>
    <t>emerytalne i rentowe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</si>
  <si>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</si>
  <si>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</si>
  <si>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</si>
  <si>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</si>
  <si>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</si>
  <si>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</si>
  <si>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</si>
  <si>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</si>
  <si>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</si>
  <si>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</si>
  <si>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</si>
  <si>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</si>
  <si>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</si>
  <si>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</si>
  <si>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</si>
  <si>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</si>
  <si>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</si>
  <si>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</si>
  <si>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</si>
  <si>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</si>
  <si>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</si>
  <si>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</si>
  <si>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</si>
  <si>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</si>
  <si>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Odpisy na zakładowy fundusz świadczeń socjalnych</t>
  </si>
  <si>
    <t>Szkolenia pracowników niebędących członkami korpusu</t>
  </si>
  <si>
    <t>służby cywilnej</t>
  </si>
  <si>
    <t>Rady gmin (miast i miast na prawach powiatu)</t>
  </si>
  <si>
    <t>Różne wydatki na rzecz osób fizycznych</t>
  </si>
  <si>
    <t>Podróże służbowe krajowe</t>
  </si>
  <si>
    <t>Zakup usług zdrowotnych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</si>
  <si>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</si>
  <si>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</si>
  <si>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</si>
  <si>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</si>
  <si>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</si>
  <si>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</si>
  <si>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</si>
  <si>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</si>
  <si>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</si>
  <si>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</si>
  <si>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</si>
  <si>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</si>
  <si>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</si>
  <si>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</si>
  <si>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</si>
  <si>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</si>
  <si>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</si>
  <si>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</si>
  <si>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</si>
  <si>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</si>
  <si>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</si>
  <si>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</si>
  <si>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</si>
  <si>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</si>
  <si>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</si>
  <si>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</si>
  <si>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</si>
  <si>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</si>
  <si>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</si>
  <si>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</si>
  <si>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</si>
  <si>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</si>
  <si>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</si>
  <si>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</si>
  <si>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</si>
  <si>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</si>
  <si>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</si>
  <si>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</si>
  <si>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</si>
  <si>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Zakład Gospodarki Komunalnej w Widuchowej</t>
  </si>
  <si>
    <t>010</t>
  </si>
  <si>
    <t>01010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</si>
  <si>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</si>
  <si>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</si>
  <si>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</si>
  <si>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</si>
  <si>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</si>
  <si>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</si>
  <si>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</si>
  <si>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</si>
  <si>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dochody bieżące</t>
  </si>
  <si>
    <t>dochody majątkowe</t>
  </si>
  <si>
    <t>Komendy powiatowe Policji</t>
  </si>
  <si>
    <t>0830</t>
  </si>
  <si>
    <t>Cmentarze</t>
  </si>
  <si>
    <t>Budowa kanalizacji desczowej w ul Mickiewicz. W Widuch</t>
  </si>
  <si>
    <t>Budowa kanalizacji sanitarnej Krzywin</t>
  </si>
  <si>
    <t>Rekultywacja składowiska Debogóra</t>
  </si>
  <si>
    <t>Budowa kanalizacji Debogóra marwice - dokumentacja</t>
  </si>
  <si>
    <t>UE</t>
  </si>
  <si>
    <t>Inne własne</t>
  </si>
  <si>
    <t xml:space="preserve">Dochody </t>
  </si>
  <si>
    <t>deficyt</t>
  </si>
  <si>
    <t xml:space="preserve">Przychody </t>
  </si>
  <si>
    <t>Rozchody</t>
  </si>
  <si>
    <t>Bilans</t>
  </si>
  <si>
    <t>kredyty</t>
  </si>
  <si>
    <t>nadwyzka</t>
  </si>
  <si>
    <t>FOGR § 626</t>
  </si>
  <si>
    <t>srodki unijne § 629</t>
  </si>
  <si>
    <t>Wynik</t>
  </si>
  <si>
    <t xml:space="preserve">Dotacje celowe z budżetu na finansowanie lub dofinansowanie 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</si>
  <si>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</si>
  <si>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</si>
  <si>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</si>
  <si>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prace remontowe i konserwatorskie obiektów zabytkowych na terenie gminy</t>
  </si>
  <si>
    <t>PUP</t>
  </si>
  <si>
    <t>Wpłaty na Państwowy Fundusz Rehabilitacji Osób Niepełnosprawnych</t>
  </si>
  <si>
    <t>Rózne wydatki na rzecz osob fizycznych</t>
  </si>
  <si>
    <t>Pozostałe podatki na rzecz budżetów jednostek samorządu terytorialnego</t>
  </si>
  <si>
    <t>Prace społecznie uzyteczne</t>
  </si>
  <si>
    <t>Obiekty sportowe</t>
  </si>
  <si>
    <t>Wpływy z tytułu pomocy finansowej udzielanej między jednostkami samorządu terytorialnego na dofinansowanie własnych zadań inwestycyjnych i zakupów inwestycyjnych</t>
  </si>
  <si>
    <t>kredyt wlasny</t>
  </si>
  <si>
    <t>Kredyt PL</t>
  </si>
  <si>
    <t>Dochody bieżące</t>
  </si>
  <si>
    <t xml:space="preserve">Róznica </t>
  </si>
  <si>
    <t>hala</t>
  </si>
  <si>
    <t xml:space="preserve">Hala sportowa w Krzywinie </t>
  </si>
  <si>
    <t xml:space="preserve">Wydatki </t>
  </si>
  <si>
    <t xml:space="preserve">Kredyt PL </t>
  </si>
  <si>
    <t>Potrzeba</t>
  </si>
  <si>
    <t>Własny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</si>
  <si>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</si>
  <si>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</si>
  <si>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</si>
  <si>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</si>
  <si>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zwiazane z realizacją zadań statutowych</t>
  </si>
  <si>
    <t>wynagrodzenia i składki od nich naliczane</t>
  </si>
  <si>
    <t>Wydatki związane z realizacją zadań statutowych</t>
  </si>
  <si>
    <t>Wydatki
ogółem
(6+11)</t>
  </si>
  <si>
    <t>świadczenia na rzecz osób fizycznych</t>
  </si>
  <si>
    <t>Zasiłki stałe</t>
  </si>
  <si>
    <t>Edukacyjna opieka wychowawcza</t>
  </si>
  <si>
    <t>Pomoc materialna dla uczniów</t>
  </si>
  <si>
    <t>remonty biezące</t>
  </si>
  <si>
    <t>Stypendia dla uczniów</t>
  </si>
  <si>
    <t>Przebudowa stacji uzdatniania wody PL</t>
  </si>
  <si>
    <t>Przebudowa stacji uzdatniania wody UE</t>
  </si>
  <si>
    <t>Bulwary rybackie UE</t>
  </si>
  <si>
    <t>Bulwary rybackie PL</t>
  </si>
  <si>
    <t>Zadania w zakresie upowszechniania turystyki</t>
  </si>
  <si>
    <t>Odsetki od samorządowych papierów wartościowych lub zaciągniętych przez jednostkę samorządu terytorialnego kredytów i pożyczek</t>
  </si>
  <si>
    <t>Jednostka pomocnicza</t>
  </si>
  <si>
    <t>Fundusz sołecki</t>
  </si>
  <si>
    <t>Pozostałe wydatki</t>
  </si>
  <si>
    <t>Ogółem:</t>
  </si>
  <si>
    <t>Sołectwo Czarnówko</t>
  </si>
  <si>
    <t>Dotacja celowa na dofinansowanie modernizacji wodociągu Widuchowa-Marwice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</si>
  <si>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</si>
  <si>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</si>
  <si>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Inne formy pomocy dla uczniów</t>
  </si>
  <si>
    <t xml:space="preserve">Impreza Chrabecki </t>
  </si>
  <si>
    <t xml:space="preserve">Turniej siatkowy </t>
  </si>
  <si>
    <t>Wydatki na programy finansowane z udziałem środków pochodzących z budżetu UE oraz niepodlegających zwrotowi środków z pomocy udzielanej przez państwa członkowskie (EFTA) oraz inych środków pochodzących ze źródeł zagranicznych niepodlegających zwrotowi,w części związanej z realizacją zadań Gminy</t>
  </si>
  <si>
    <t>Inwestycje i zakupy inwestycyjne</t>
  </si>
  <si>
    <t>Zakup i objęcie akcji i udziałów</t>
  </si>
  <si>
    <t>na programy finansowane z udziałem środków, o których mowa w art. 5 ust. 1 pkt 2 i 3, w części związanej z realizacją zadań jednostki samorządu terytorialnego</t>
  </si>
  <si>
    <t>dozywianie</t>
  </si>
  <si>
    <t>Wpływy i wydatki związane z gromadzeniem środków z opłat i kar za korzystanie ze środowiska</t>
  </si>
  <si>
    <t>Zakup środków żywnosciowych</t>
  </si>
  <si>
    <t>Kary i odszkodowania wypłacane na rzecz osób fizycznych</t>
  </si>
  <si>
    <t>Zakup usług dostępu do sieci Internet</t>
  </si>
  <si>
    <t>Zakup usług obejmujących wykonanie ekspertyz, analiz i opinii</t>
  </si>
  <si>
    <t>Zadania w zakresie przeciwdziałania przemocy w rodzinie</t>
  </si>
  <si>
    <t>Przebudowa drogikrzywin polna</t>
  </si>
  <si>
    <t xml:space="preserve">Przebudowa drogi Dębogóra Młyn </t>
  </si>
  <si>
    <t>Adaptacja pomieszceń poszkolnych w Żelechowie</t>
  </si>
  <si>
    <t>Uzbrojenie działek przy ul. Żwirowej</t>
  </si>
  <si>
    <t>spiecie wodociagów Widuchowa Bolkowice - dokumentacja</t>
  </si>
  <si>
    <t>zakup kontenerów socjalnych</t>
  </si>
  <si>
    <t>poprawa stanu zabytkowych kamienic w Widuchowej</t>
  </si>
  <si>
    <t>budowa miejsc postojowych na szlaku turystycznym</t>
  </si>
  <si>
    <t>ogrodzenie swietlic z zakupem wyposazenia Lubicz Ognica Marwice Debogóra</t>
  </si>
  <si>
    <t>zakup wyposazenia dla swietlic Pacholeta, Żelechow Klodowo Rynica Czarnówko Bolkowice Żarczyn</t>
  </si>
  <si>
    <t>poprawa stanu obiektu zabytkowego Urzędu Gminy</t>
  </si>
  <si>
    <t>zakup smieciarki dla Gminy Widuchowa</t>
  </si>
  <si>
    <t>Wpłaty gmin na rzecz izb  rolniczych  w wysokości  2% uzyskanych wpływów z podatku rolnego</t>
  </si>
  <si>
    <t xml:space="preserve">roboty dodatkowe na stacji uzdatniania </t>
  </si>
  <si>
    <t xml:space="preserve">Wydadtki na zakupy inwestycyjne jednostek budżetowych </t>
  </si>
  <si>
    <t>zakup kseerokopiarki</t>
  </si>
  <si>
    <t>w tym obsługa długu</t>
  </si>
  <si>
    <t>Sołectwo Ognica</t>
  </si>
  <si>
    <t>Sołectwo Marwice</t>
  </si>
  <si>
    <t>Sołectwo Lubicz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</si>
  <si>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</si>
  <si>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</si>
  <si>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Koszty</t>
  </si>
  <si>
    <t>na wydatki bieżące</t>
  </si>
  <si>
    <t>s</t>
  </si>
  <si>
    <t>Dochody ogółem</t>
  </si>
  <si>
    <t>Wydatki ogółem</t>
  </si>
  <si>
    <t>1. Szkoła Podstawowa w Krzywnie</t>
  </si>
  <si>
    <t>2. Zespół Szkół w Widuchowej</t>
  </si>
  <si>
    <t>3. Gminne Przedszkole w Widuchowej</t>
  </si>
  <si>
    <t>Dokumentacja osrodek kultury widuchowa</t>
  </si>
  <si>
    <t>§ 950</t>
  </si>
  <si>
    <t>Rezerwa kryzysowa</t>
  </si>
  <si>
    <t>Dotacje celowe w ramach programów finansowanych z udziałem środków europejskich oraz środków, o których mowa w art.5 ust.1 pkt. 3 oraz ust. 3 pkt 5 i 6 ustawy, lub płatności w ramach budżetu środków europejskich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</si>
  <si>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</si>
  <si>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</si>
  <si>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</si>
  <si>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</si>
  <si>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Dotacje celowe z budżetu na finansowanie lub dofinansowanie kosztów realizacji inwestycji i zakupów inwestycyjnych samorządowych zakładów budżetowych</t>
  </si>
  <si>
    <t>Zakup uslug remontowych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</si>
  <si>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</si>
  <si>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</si>
  <si>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Kultura fizyczna</t>
  </si>
  <si>
    <t>Zadania w zakresie kultury fizycznej</t>
  </si>
  <si>
    <t>8090</t>
  </si>
  <si>
    <t>Koszty emisji samorządowych papierów wartosciowych oraz inne opłaty i prowizje</t>
  </si>
  <si>
    <t xml:space="preserve">Dotacje celowe z budżetu jednostki samorządu terytorialnego, udzielone w trybie art. 221 ustawy, na finansowanie lub dofinansowanie zadań zleconych do realizacji organizacjom prowadzącym działalność pożytku publicznego
</t>
  </si>
  <si>
    <t>upowszechnianie kultury fizycznej</t>
  </si>
  <si>
    <t>Wolne środki, o których mowa w art. 217 ust. 2 pkt 6 ustawy</t>
  </si>
  <si>
    <t>Dochody budżetu gminy na 2012 r.</t>
  </si>
  <si>
    <t xml:space="preserve">montaz bramy wjazdowej </t>
  </si>
  <si>
    <t>Plan przychodów i kosztów samorządowych zakładów budżetowych w 2012 r.</t>
  </si>
  <si>
    <t>Drogi publiczne powiatowe</t>
  </si>
  <si>
    <t>Dotacja celowa na pomoc finansową udzielaną między jednostkami samorządu terytorialnego na dofinansowanie własnych zadań bieżących</t>
  </si>
  <si>
    <t xml:space="preserve">Adaptacja pomieszczeń poszkoszkolnych na lokale w Ognicy </t>
  </si>
  <si>
    <t>Dotacje otrzymane z państwowych funduszy celowych na finansowanie lub dofinansowanie kosztów realizacji inwestycji i zakupów inwestycyjnych jednostek sektora finansów publicznych</t>
  </si>
  <si>
    <t>zakup licencji  nod32</t>
  </si>
  <si>
    <t>Fundusz sołecki Czarnówko</t>
  </si>
  <si>
    <t>Fundusz sołecki Marwice</t>
  </si>
  <si>
    <t>Fundusz sołecki Lubicz</t>
  </si>
  <si>
    <t>Fundusz sołecki Pacholęta</t>
  </si>
  <si>
    <t>Fundusz solecki Żelechowo</t>
  </si>
  <si>
    <t>Fundusz sołecki Ognica</t>
  </si>
  <si>
    <t>Fundusz sołecki Klodowo</t>
  </si>
  <si>
    <t>Inne wydatki</t>
  </si>
  <si>
    <t>Fundusz solecki Kłodowo</t>
  </si>
  <si>
    <t>Fundusz sołecki Zelechowo</t>
  </si>
  <si>
    <t>Fundusz sołecki Widuchowa</t>
  </si>
  <si>
    <t>Fundusz solecki Lubicz</t>
  </si>
  <si>
    <t>inne</t>
  </si>
  <si>
    <t>Wydatki budżetu gminy na  2012 r.</t>
  </si>
  <si>
    <t>Plan wydatków ogółem na 2012</t>
  </si>
  <si>
    <t>Sołectwo Pacholęta</t>
  </si>
  <si>
    <t>Sołectwo Żelechowo</t>
  </si>
  <si>
    <t>Sołectwo Widuchowa</t>
  </si>
  <si>
    <t>Sołectwo Kłodowo</t>
  </si>
  <si>
    <t>109 088,13</t>
  </si>
  <si>
    <t>Wydatki jednostek pomocniczych
w 2010 r.</t>
  </si>
  <si>
    <t>Wydatki na zakupy  inwestycyjne jednostek budżetowych</t>
  </si>
  <si>
    <t>rezerwa celowa na zwrot dotacj 20%/80%.</t>
  </si>
  <si>
    <t>rezerwa celowa na wyplate zwrotu kosztów dla PCPR za utrzymanie dzieci w rodzinach zastepczych</t>
  </si>
  <si>
    <t>Modernizacja płyty boiska Żarczyn</t>
  </si>
  <si>
    <t>opłata za umieszczenie urzadzen w drodze</t>
  </si>
  <si>
    <t>Przychody i rozchody budżetu Gminy w 2012 r.</t>
  </si>
  <si>
    <t>Kwota
2012 r.</t>
  </si>
  <si>
    <t>Dochody i wydatki związane z realizacją zadań z zakresu administracji rządowej i innych zadań zleconych odrębnymi ustawami w 2012 r.</t>
  </si>
  <si>
    <t>Dochody i wydatki związane z realizacją zadań wykonywanych na podstawie porozumień (umów) między jednostkami samorządu terytorialnego w 2012 r.</t>
  </si>
  <si>
    <t>Plan dochodów i wydatków
rachunków dochodów  oświatowych jednostek budżetowych w 2012 r.</t>
  </si>
  <si>
    <t>Dotacje podmiotowe dla jednostek sektora finansów publicznych udzielone z budżetu Gminy Widuchowa w 2012 r.</t>
  </si>
  <si>
    <t xml:space="preserve">Dotacje celowe udzielone z budżetu Gminy Widuchowa na zadania własne gminy realizowane przez podmioty należące do sektora finansów publicznych w 2012 r. </t>
  </si>
  <si>
    <t>Plan
2012 r.</t>
  </si>
  <si>
    <t xml:space="preserve">Plan
na 2012 r.
</t>
  </si>
  <si>
    <t>Wniesienie wkładów do spółek prawa handlowego</t>
  </si>
  <si>
    <t xml:space="preserve">Dotacje celowe udzielone z budżetu Gminy Widuchowa na pomoc finansową innym jednostkom samorzadu terytorialnego w 2012 r. </t>
  </si>
  <si>
    <t>600</t>
  </si>
  <si>
    <t>60014</t>
  </si>
  <si>
    <t>Jednostka samorządu terytorialnego</t>
  </si>
  <si>
    <t>Powiat Gryfiński</t>
  </si>
  <si>
    <t>Dotacje celowe na zadania własne gminy realizowane przez podmioty
nienależące do sektora finansów publicznych w 2012 r.</t>
  </si>
  <si>
    <t>Remont ulicy Nadodrzańskiej w Widuchowej w ciągu drogi powiatowej</t>
  </si>
  <si>
    <t>Rozliczenia
z budżetem
z tytułu wpłat nadwyżek środków za 2011 r.</t>
  </si>
  <si>
    <t>oswiata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</si>
</sst>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49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3"/>
      <name val="Arial CE"/>
      <family val="2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sz val="5"/>
      <name val="Arial CE"/>
      <family val="2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 CE"/>
      <charset val="238"/>
    </font>
    <font>
      <sz val="8"/>
      <name val="Arial CE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 CE"/>
    </font>
    <font>
      <sz val="10"/>
      <name val="Arial CE"/>
    </font>
    <font>
      <i/>
      <u/>
      <sz val="8"/>
      <name val="Arial CE"/>
      <charset val="238"/>
    </font>
    <font>
      <b/>
      <sz val="10"/>
      <name val="Arial CE"/>
    </font>
    <font>
      <sz val="9"/>
      <name val="Arial CE"/>
      <charset val="238"/>
    </font>
    <font>
      <sz val="10"/>
      <color rgb="FFFF0000"/>
      <name val="Arial CE"/>
      <family val="2"/>
      <charset val="238"/>
    </font>
    <font>
      <sz val="6"/>
      <name val="Times New Roman"/>
      <family val="1"/>
      <charset val="238"/>
    </font>
    <font>
      <sz val="7"/>
      <name val="Arial CE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10"/>
      <color rgb="FFFF0000"/>
      <name val="Arial CE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u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3">
    <xf numFmtId="0" fontId="0" fillId="0" borderId="0" xfId="0"/>
    <xf numFmtId="0" fontId="17" fillId="0" borderId="0" xfId="0" applyFont="1" applyAlignment="1">
      <alignment vertical="center"/>
    </xf>
    <xf numFmtId="43" fontId="24" fillId="0" borderId="0" xfId="1" applyFont="1" applyFill="1" applyBorder="1" applyAlignment="1">
      <alignment horizontal="left" vertical="top"/>
    </xf>
    <xf numFmtId="43" fontId="23" fillId="0" borderId="0" xfId="1" applyFont="1" applyFill="1" applyBorder="1" applyAlignment="1">
      <alignment horizontal="left" vertical="top"/>
    </xf>
    <xf numFmtId="0" fontId="25" fillId="0" borderId="0" xfId="0" applyFont="1"/>
    <xf numFmtId="49" fontId="28" fillId="0" borderId="6" xfId="1" applyNumberFormat="1" applyFont="1" applyFill="1" applyBorder="1" applyAlignment="1">
      <alignment horizontal="left" vertical="top"/>
    </xf>
    <xf numFmtId="43" fontId="29" fillId="0" borderId="20" xfId="1" applyFont="1" applyFill="1" applyBorder="1"/>
    <xf numFmtId="43" fontId="28" fillId="0" borderId="24" xfId="1" applyFont="1" applyFill="1" applyBorder="1" applyAlignment="1">
      <alignment horizontal="left" vertical="top"/>
    </xf>
    <xf numFmtId="3" fontId="28" fillId="0" borderId="6" xfId="1" applyNumberFormat="1" applyFont="1" applyFill="1" applyBorder="1" applyAlignment="1">
      <alignment horizontal="right" vertical="top"/>
    </xf>
    <xf numFmtId="3" fontId="28" fillId="0" borderId="0" xfId="1" applyNumberFormat="1" applyFont="1" applyFill="1" applyBorder="1" applyAlignment="1">
      <alignment horizontal="right" vertical="top"/>
    </xf>
    <xf numFmtId="43" fontId="29" fillId="0" borderId="8" xfId="1" applyFont="1" applyFill="1" applyBorder="1"/>
    <xf numFmtId="49" fontId="24" fillId="0" borderId="17" xfId="1" applyNumberFormat="1" applyFont="1" applyFill="1" applyBorder="1" applyAlignment="1">
      <alignment horizontal="left" vertical="top"/>
    </xf>
    <xf numFmtId="43" fontId="29" fillId="0" borderId="17" xfId="1" applyFont="1" applyFill="1" applyBorder="1"/>
    <xf numFmtId="43" fontId="24" fillId="0" borderId="15" xfId="1" applyFont="1" applyFill="1" applyBorder="1" applyAlignment="1">
      <alignment horizontal="left" vertical="top"/>
    </xf>
    <xf numFmtId="3" fontId="24" fillId="0" borderId="17" xfId="1" applyNumberFormat="1" applyFont="1" applyFill="1" applyBorder="1" applyAlignment="1">
      <alignment horizontal="right" vertical="top"/>
    </xf>
    <xf numFmtId="166" fontId="24" fillId="0" borderId="17" xfId="1" applyNumberFormat="1" applyFont="1" applyFill="1" applyBorder="1" applyAlignment="1">
      <alignment horizontal="left" vertical="top"/>
    </xf>
    <xf numFmtId="43" fontId="24" fillId="0" borderId="18" xfId="1" applyFont="1" applyFill="1" applyBorder="1" applyAlignment="1">
      <alignment horizontal="left" vertical="top" wrapText="1"/>
    </xf>
    <xf numFmtId="164" fontId="28" fillId="0" borderId="6" xfId="1" applyNumberFormat="1" applyFont="1" applyFill="1" applyBorder="1" applyAlignment="1">
      <alignment horizontal="left" vertical="top"/>
    </xf>
    <xf numFmtId="43" fontId="28" fillId="0" borderId="19" xfId="1" applyFont="1" applyFill="1" applyBorder="1" applyAlignment="1">
      <alignment horizontal="left" vertical="top"/>
    </xf>
    <xf numFmtId="165" fontId="24" fillId="0" borderId="17" xfId="1" applyNumberFormat="1" applyFont="1" applyFill="1" applyBorder="1" applyAlignment="1">
      <alignment horizontal="left" vertical="top"/>
    </xf>
    <xf numFmtId="43" fontId="24" fillId="0" borderId="18" xfId="1" applyFont="1" applyFill="1" applyBorder="1" applyAlignment="1">
      <alignment horizontal="left" vertical="top"/>
    </xf>
    <xf numFmtId="164" fontId="28" fillId="0" borderId="20" xfId="1" applyNumberFormat="1" applyFont="1" applyFill="1" applyBorder="1" applyAlignment="1">
      <alignment horizontal="left" vertical="top"/>
    </xf>
    <xf numFmtId="3" fontId="28" fillId="0" borderId="20" xfId="1" applyNumberFormat="1" applyFont="1" applyFill="1" applyBorder="1" applyAlignment="1">
      <alignment horizontal="right" vertical="top"/>
    </xf>
    <xf numFmtId="43" fontId="13" fillId="0" borderId="19" xfId="1" applyFont="1" applyFill="1" applyBorder="1" applyAlignment="1">
      <alignment horizontal="left" vertical="top"/>
    </xf>
    <xf numFmtId="3" fontId="13" fillId="0" borderId="20" xfId="1" applyNumberFormat="1" applyFont="1" applyFill="1" applyBorder="1" applyAlignment="1">
      <alignment horizontal="right" vertical="top"/>
    </xf>
    <xf numFmtId="43" fontId="13" fillId="0" borderId="21" xfId="1" applyFont="1" applyFill="1" applyBorder="1" applyAlignment="1">
      <alignment horizontal="left" vertical="top"/>
    </xf>
    <xf numFmtId="166" fontId="13" fillId="0" borderId="17" xfId="1" applyNumberFormat="1" applyFont="1" applyFill="1" applyBorder="1" applyAlignment="1">
      <alignment horizontal="left" vertical="top"/>
    </xf>
    <xf numFmtId="43" fontId="13" fillId="0" borderId="18" xfId="1" applyFont="1" applyFill="1" applyBorder="1" applyAlignment="1">
      <alignment horizontal="left" vertical="top" wrapText="1"/>
    </xf>
    <xf numFmtId="3" fontId="13" fillId="0" borderId="17" xfId="1" applyNumberFormat="1" applyFont="1" applyFill="1" applyBorder="1" applyAlignment="1">
      <alignment horizontal="right" vertical="top"/>
    </xf>
    <xf numFmtId="43" fontId="13" fillId="0" borderId="18" xfId="1" applyFont="1" applyFill="1" applyBorder="1" applyAlignment="1">
      <alignment horizontal="left" vertical="top"/>
    </xf>
    <xf numFmtId="165" fontId="13" fillId="0" borderId="17" xfId="1" applyNumberFormat="1" applyFont="1" applyFill="1" applyBorder="1" applyAlignment="1">
      <alignment horizontal="left" vertical="top"/>
    </xf>
    <xf numFmtId="3" fontId="23" fillId="0" borderId="0" xfId="1" applyNumberFormat="1" applyFont="1" applyFill="1" applyBorder="1" applyAlignment="1">
      <alignment horizontal="right" vertical="top"/>
    </xf>
    <xf numFmtId="165" fontId="13" fillId="0" borderId="20" xfId="1" applyNumberFormat="1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vertical="center"/>
    </xf>
    <xf numFmtId="43" fontId="0" fillId="0" borderId="8" xfId="1" applyFont="1" applyFill="1" applyBorder="1"/>
    <xf numFmtId="43" fontId="0" fillId="0" borderId="48" xfId="1" applyFont="1" applyFill="1" applyBorder="1"/>
    <xf numFmtId="3" fontId="0" fillId="0" borderId="48" xfId="1" applyNumberFormat="1" applyFont="1" applyFill="1" applyBorder="1"/>
    <xf numFmtId="43" fontId="0" fillId="0" borderId="20" xfId="1" applyFont="1" applyFill="1" applyBorder="1"/>
    <xf numFmtId="0" fontId="0" fillId="0" borderId="0" xfId="0" applyFont="1" applyAlignment="1">
      <alignment horizontal="center" vertical="center"/>
    </xf>
    <xf numFmtId="43" fontId="13" fillId="0" borderId="38" xfId="1" applyFont="1" applyFill="1" applyBorder="1" applyAlignment="1">
      <alignment horizontal="left" vertical="top"/>
    </xf>
    <xf numFmtId="3" fontId="13" fillId="0" borderId="38" xfId="1" applyNumberFormat="1" applyFont="1" applyFill="1" applyBorder="1" applyAlignment="1">
      <alignment horizontal="right" vertical="top"/>
    </xf>
    <xf numFmtId="167" fontId="13" fillId="0" borderId="29" xfId="1" applyNumberFormat="1" applyFont="1" applyFill="1" applyBorder="1" applyAlignment="1">
      <alignment horizontal="left" vertical="top"/>
    </xf>
    <xf numFmtId="43" fontId="13" fillId="0" borderId="30" xfId="1" applyFont="1" applyFill="1" applyBorder="1" applyAlignment="1">
      <alignment horizontal="left" vertical="top"/>
    </xf>
    <xf numFmtId="3" fontId="13" fillId="0" borderId="30" xfId="1" applyNumberFormat="1" applyFont="1" applyFill="1" applyBorder="1" applyAlignment="1">
      <alignment horizontal="right" vertical="top"/>
    </xf>
    <xf numFmtId="167" fontId="13" fillId="0" borderId="33" xfId="1" applyNumberFormat="1" applyFont="1" applyFill="1" applyBorder="1" applyAlignment="1">
      <alignment horizontal="left" vertical="top"/>
    </xf>
    <xf numFmtId="43" fontId="13" fillId="0" borderId="34" xfId="1" applyFont="1" applyFill="1" applyBorder="1" applyAlignment="1">
      <alignment horizontal="left" vertical="top"/>
    </xf>
    <xf numFmtId="3" fontId="13" fillId="0" borderId="34" xfId="1" applyNumberFormat="1" applyFont="1" applyFill="1" applyBorder="1" applyAlignment="1">
      <alignment horizontal="right" vertical="top"/>
    </xf>
    <xf numFmtId="3" fontId="13" fillId="0" borderId="31" xfId="1" applyNumberFormat="1" applyFont="1" applyFill="1" applyBorder="1" applyAlignment="1">
      <alignment horizontal="right" vertical="top"/>
    </xf>
    <xf numFmtId="43" fontId="13" fillId="0" borderId="15" xfId="1" applyFont="1" applyFill="1" applyBorder="1" applyAlignment="1">
      <alignment horizontal="left" vertical="top"/>
    </xf>
    <xf numFmtId="3" fontId="13" fillId="0" borderId="15" xfId="1" applyNumberFormat="1" applyFont="1" applyFill="1" applyBorder="1" applyAlignment="1">
      <alignment horizontal="right" vertical="top"/>
    </xf>
    <xf numFmtId="3" fontId="0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23" fillId="0" borderId="24" xfId="1" applyNumberFormat="1" applyFont="1" applyFill="1" applyBorder="1" applyAlignment="1">
      <alignment horizontal="right" vertical="top"/>
    </xf>
    <xf numFmtId="0" fontId="29" fillId="0" borderId="0" xfId="0" applyFont="1" applyFill="1"/>
    <xf numFmtId="165" fontId="13" fillId="0" borderId="26" xfId="1" applyNumberFormat="1" applyFont="1" applyFill="1" applyBorder="1" applyAlignment="1">
      <alignment horizontal="left" vertical="top"/>
    </xf>
    <xf numFmtId="3" fontId="13" fillId="0" borderId="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2" fillId="0" borderId="15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7" fillId="0" borderId="6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9" fillId="2" borderId="0" xfId="0" applyFont="1" applyFill="1"/>
    <xf numFmtId="3" fontId="23" fillId="0" borderId="23" xfId="1" applyNumberFormat="1" applyFont="1" applyFill="1" applyBorder="1" applyAlignment="1">
      <alignment horizontal="right" vertical="top"/>
    </xf>
    <xf numFmtId="3" fontId="13" fillId="0" borderId="26" xfId="1" applyNumberFormat="1" applyFont="1" applyFill="1" applyBorder="1" applyAlignment="1">
      <alignment horizontal="right" vertical="top"/>
    </xf>
    <xf numFmtId="3" fontId="13" fillId="0" borderId="83" xfId="1" applyNumberFormat="1" applyFont="1" applyFill="1" applyBorder="1" applyAlignment="1">
      <alignment horizontal="right" vertical="top"/>
    </xf>
    <xf numFmtId="3" fontId="13" fillId="0" borderId="25" xfId="0" applyNumberFormat="1" applyFont="1" applyFill="1" applyBorder="1" applyAlignment="1">
      <alignment vertical="top" wrapText="1"/>
    </xf>
    <xf numFmtId="3" fontId="23" fillId="0" borderId="61" xfId="1" applyNumberFormat="1" applyFont="1" applyFill="1" applyBorder="1" applyAlignment="1">
      <alignment horizontal="right" vertical="top"/>
    </xf>
    <xf numFmtId="3" fontId="23" fillId="2" borderId="61" xfId="1" applyNumberFormat="1" applyFont="1" applyFill="1" applyBorder="1" applyAlignment="1">
      <alignment horizontal="right" vertical="top"/>
    </xf>
    <xf numFmtId="3" fontId="13" fillId="0" borderId="61" xfId="1" applyNumberFormat="1" applyFont="1" applyFill="1" applyBorder="1" applyAlignment="1">
      <alignment horizontal="right" vertical="top"/>
    </xf>
    <xf numFmtId="3" fontId="23" fillId="0" borderId="28" xfId="1" applyNumberFormat="1" applyFont="1" applyFill="1" applyBorder="1" applyAlignment="1">
      <alignment horizontal="right" vertical="top"/>
    </xf>
    <xf numFmtId="0" fontId="12" fillId="2" borderId="0" xfId="0" applyFont="1" applyFill="1"/>
    <xf numFmtId="0" fontId="0" fillId="0" borderId="0" xfId="0" applyAlignment="1">
      <alignment vertical="center"/>
    </xf>
    <xf numFmtId="168" fontId="23" fillId="0" borderId="22" xfId="1" applyNumberFormat="1" applyFont="1" applyFill="1" applyBorder="1" applyAlignment="1">
      <alignment horizontal="left" vertical="top"/>
    </xf>
    <xf numFmtId="43" fontId="23" fillId="0" borderId="24" xfId="1" applyFont="1" applyFill="1" applyBorder="1" applyAlignment="1">
      <alignment horizontal="left" vertical="top"/>
    </xf>
    <xf numFmtId="0" fontId="13" fillId="0" borderId="1" xfId="0" applyFont="1" applyFill="1" applyBorder="1"/>
    <xf numFmtId="164" fontId="23" fillId="0" borderId="22" xfId="1" applyNumberFormat="1" applyFont="1" applyFill="1" applyBorder="1" applyAlignment="1">
      <alignment horizontal="left" vertical="top"/>
    </xf>
    <xf numFmtId="43" fontId="23" fillId="0" borderId="28" xfId="1" applyFont="1" applyFill="1" applyBorder="1" applyAlignment="1">
      <alignment horizontal="left" vertical="top"/>
    </xf>
    <xf numFmtId="3" fontId="23" fillId="0" borderId="27" xfId="1" applyNumberFormat="1" applyFont="1" applyFill="1" applyBorder="1" applyAlignment="1">
      <alignment horizontal="right" vertical="top"/>
    </xf>
    <xf numFmtId="164" fontId="23" fillId="0" borderId="53" xfId="1" applyNumberFormat="1" applyFont="1" applyFill="1" applyBorder="1" applyAlignment="1">
      <alignment horizontal="left" vertical="top"/>
    </xf>
    <xf numFmtId="167" fontId="13" fillId="0" borderId="0" xfId="1" applyNumberFormat="1" applyFont="1" applyFill="1" applyBorder="1" applyAlignment="1">
      <alignment horizontal="left" vertical="top"/>
    </xf>
    <xf numFmtId="43" fontId="13" fillId="0" borderId="28" xfId="1" applyFont="1" applyFill="1" applyBorder="1" applyAlignment="1">
      <alignment horizontal="left" vertical="top"/>
    </xf>
    <xf numFmtId="3" fontId="13" fillId="0" borderId="28" xfId="1" applyNumberFormat="1" applyFont="1" applyFill="1" applyBorder="1" applyAlignment="1">
      <alignment horizontal="right" vertical="top"/>
    </xf>
    <xf numFmtId="164" fontId="23" fillId="0" borderId="10" xfId="1" applyNumberFormat="1" applyFont="1" applyFill="1" applyBorder="1" applyAlignment="1">
      <alignment horizontal="left" vertical="top"/>
    </xf>
    <xf numFmtId="43" fontId="23" fillId="0" borderId="52" xfId="1" applyFont="1" applyFill="1" applyBorder="1" applyAlignment="1">
      <alignment horizontal="left" vertical="top"/>
    </xf>
    <xf numFmtId="3" fontId="23" fillId="0" borderId="52" xfId="1" applyNumberFormat="1" applyFont="1" applyFill="1" applyBorder="1" applyAlignment="1">
      <alignment horizontal="right" vertical="top"/>
    </xf>
    <xf numFmtId="3" fontId="23" fillId="0" borderId="65" xfId="1" applyNumberFormat="1" applyFont="1" applyFill="1" applyBorder="1" applyAlignment="1">
      <alignment horizontal="right" vertical="top"/>
    </xf>
    <xf numFmtId="165" fontId="13" fillId="0" borderId="50" xfId="1" applyNumberFormat="1" applyFont="1" applyFill="1" applyBorder="1" applyAlignment="1">
      <alignment horizontal="left" vertical="top"/>
    </xf>
    <xf numFmtId="43" fontId="13" fillId="0" borderId="23" xfId="1" applyFont="1" applyFill="1" applyBorder="1"/>
    <xf numFmtId="43" fontId="13" fillId="0" borderId="19" xfId="1" applyFont="1" applyFill="1" applyBorder="1"/>
    <xf numFmtId="43" fontId="13" fillId="0" borderId="25" xfId="1" applyFont="1" applyFill="1" applyBorder="1"/>
    <xf numFmtId="43" fontId="13" fillId="0" borderId="18" xfId="1" applyFont="1" applyFill="1" applyBorder="1"/>
    <xf numFmtId="43" fontId="13" fillId="0" borderId="27" xfId="1" applyFont="1" applyFill="1" applyBorder="1"/>
    <xf numFmtId="43" fontId="13" fillId="0" borderId="0" xfId="1" applyFont="1" applyFill="1" applyBorder="1"/>
    <xf numFmtId="43" fontId="13" fillId="0" borderId="65" xfId="1" applyFont="1" applyFill="1" applyBorder="1"/>
    <xf numFmtId="43" fontId="13" fillId="0" borderId="66" xfId="1" applyFont="1" applyFill="1" applyBorder="1"/>
    <xf numFmtId="3" fontId="23" fillId="0" borderId="15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13" fillId="0" borderId="96" xfId="1" applyNumberFormat="1" applyFont="1" applyFill="1" applyBorder="1" applyAlignment="1">
      <alignment horizontal="right" vertical="top"/>
    </xf>
    <xf numFmtId="0" fontId="13" fillId="0" borderId="97" xfId="0" applyFont="1" applyFill="1" applyBorder="1"/>
    <xf numFmtId="3" fontId="13" fillId="0" borderId="32" xfId="0" applyNumberFormat="1" applyFont="1" applyFill="1" applyBorder="1" applyAlignment="1">
      <alignment vertical="top" wrapText="1"/>
    </xf>
    <xf numFmtId="3" fontId="13" fillId="0" borderId="30" xfId="0" applyNumberFormat="1" applyFont="1" applyFill="1" applyBorder="1" applyAlignment="1">
      <alignment vertical="top" wrapText="1"/>
    </xf>
    <xf numFmtId="3" fontId="13" fillId="0" borderId="98" xfId="1" applyNumberFormat="1" applyFont="1" applyFill="1" applyBorder="1" applyAlignment="1">
      <alignment horizontal="right" vertical="top"/>
    </xf>
    <xf numFmtId="0" fontId="13" fillId="0" borderId="99" xfId="0" applyFont="1" applyFill="1" applyBorder="1"/>
    <xf numFmtId="0" fontId="13" fillId="0" borderId="30" xfId="0" applyFont="1" applyFill="1" applyBorder="1"/>
    <xf numFmtId="3" fontId="13" fillId="0" borderId="33" xfId="1" applyNumberFormat="1" applyFont="1" applyFill="1" applyBorder="1" applyAlignment="1">
      <alignment horizontal="right" vertical="top"/>
    </xf>
    <xf numFmtId="167" fontId="13" fillId="0" borderId="35" xfId="1" applyNumberFormat="1" applyFont="1" applyFill="1" applyBorder="1" applyAlignment="1">
      <alignment horizontal="left" vertical="top"/>
    </xf>
    <xf numFmtId="43" fontId="13" fillId="0" borderId="36" xfId="1" applyFont="1" applyFill="1" applyBorder="1" applyAlignment="1">
      <alignment horizontal="left" vertical="top"/>
    </xf>
    <xf numFmtId="3" fontId="13" fillId="0" borderId="36" xfId="1" applyNumberFormat="1" applyFont="1" applyFill="1" applyBorder="1" applyAlignment="1">
      <alignment horizontal="right" vertical="top"/>
    </xf>
    <xf numFmtId="3" fontId="13" fillId="0" borderId="67" xfId="1" applyNumberFormat="1" applyFont="1" applyFill="1" applyBorder="1" applyAlignment="1">
      <alignment horizontal="right" vertical="top"/>
    </xf>
    <xf numFmtId="3" fontId="13" fillId="0" borderId="29" xfId="1" applyNumberFormat="1" applyFont="1" applyFill="1" applyBorder="1" applyAlignment="1">
      <alignment horizontal="right" vertical="top"/>
    </xf>
    <xf numFmtId="0" fontId="13" fillId="0" borderId="4" xfId="0" applyFont="1" applyFill="1" applyBorder="1"/>
    <xf numFmtId="3" fontId="13" fillId="0" borderId="82" xfId="0" applyNumberFormat="1" applyFont="1" applyFill="1" applyBorder="1" applyAlignment="1">
      <alignment vertical="top" wrapText="1"/>
    </xf>
    <xf numFmtId="167" fontId="13" fillId="0" borderId="104" xfId="1" applyNumberFormat="1" applyFont="1" applyFill="1" applyBorder="1" applyAlignment="1">
      <alignment horizontal="left" vertical="top"/>
    </xf>
    <xf numFmtId="3" fontId="13" fillId="0" borderId="38" xfId="0" applyNumberFormat="1" applyFont="1" applyFill="1" applyBorder="1" applyAlignment="1">
      <alignment vertical="top" wrapText="1"/>
    </xf>
    <xf numFmtId="0" fontId="13" fillId="0" borderId="38" xfId="0" applyFont="1" applyFill="1" applyBorder="1"/>
    <xf numFmtId="3" fontId="13" fillId="0" borderId="40" xfId="0" applyNumberFormat="1" applyFont="1" applyFill="1" applyBorder="1" applyAlignment="1">
      <alignment vertical="top" wrapText="1"/>
    </xf>
    <xf numFmtId="3" fontId="13" fillId="0" borderId="87" xfId="0" applyNumberFormat="1" applyFont="1" applyFill="1" applyBorder="1" applyAlignment="1">
      <alignment vertical="top" wrapText="1"/>
    </xf>
    <xf numFmtId="3" fontId="13" fillId="0" borderId="16" xfId="0" applyNumberFormat="1" applyFont="1" applyFill="1" applyBorder="1" applyAlignment="1">
      <alignment vertical="top" wrapText="1"/>
    </xf>
    <xf numFmtId="43" fontId="13" fillId="0" borderId="43" xfId="1" applyFont="1" applyFill="1" applyBorder="1"/>
    <xf numFmtId="43" fontId="13" fillId="0" borderId="44" xfId="1" applyFont="1" applyFill="1" applyBorder="1" applyAlignment="1">
      <alignment horizontal="left" vertical="top"/>
    </xf>
    <xf numFmtId="3" fontId="13" fillId="0" borderId="44" xfId="1" applyNumberFormat="1" applyFont="1" applyFill="1" applyBorder="1" applyAlignment="1">
      <alignment horizontal="right" vertical="top"/>
    </xf>
    <xf numFmtId="3" fontId="13" fillId="0" borderId="45" xfId="0" applyNumberFormat="1" applyFont="1" applyFill="1" applyBorder="1" applyAlignment="1">
      <alignment vertical="top" wrapText="1"/>
    </xf>
    <xf numFmtId="3" fontId="13" fillId="0" borderId="88" xfId="0" applyNumberFormat="1" applyFont="1" applyFill="1" applyBorder="1" applyAlignment="1">
      <alignment vertical="top" wrapText="1"/>
    </xf>
    <xf numFmtId="0" fontId="13" fillId="0" borderId="34" xfId="0" applyFont="1" applyFill="1" applyBorder="1" applyAlignment="1">
      <alignment vertical="center"/>
    </xf>
    <xf numFmtId="43" fontId="13" fillId="0" borderId="34" xfId="1" applyFont="1" applyFill="1" applyBorder="1" applyAlignment="1">
      <alignment horizontal="left" vertical="top" wrapText="1"/>
    </xf>
    <xf numFmtId="3" fontId="13" fillId="0" borderId="60" xfId="0" applyNumberFormat="1" applyFont="1" applyFill="1" applyBorder="1" applyAlignment="1">
      <alignment vertical="top" wrapText="1"/>
    </xf>
    <xf numFmtId="43" fontId="13" fillId="0" borderId="50" xfId="1" applyFont="1" applyFill="1" applyBorder="1"/>
    <xf numFmtId="43" fontId="13" fillId="0" borderId="21" xfId="1" applyFont="1" applyFill="1" applyBorder="1"/>
    <xf numFmtId="43" fontId="23" fillId="0" borderId="39" xfId="1" applyFont="1" applyFill="1" applyBorder="1" applyAlignment="1">
      <alignment horizontal="left" vertical="top"/>
    </xf>
    <xf numFmtId="165" fontId="13" fillId="0" borderId="23" xfId="1" applyNumberFormat="1" applyFont="1" applyFill="1" applyBorder="1" applyAlignment="1">
      <alignment horizontal="left" vertical="top"/>
    </xf>
    <xf numFmtId="3" fontId="13" fillId="0" borderId="44" xfId="1" applyNumberFormat="1" applyFont="1" applyFill="1" applyBorder="1"/>
    <xf numFmtId="3" fontId="23" fillId="0" borderId="39" xfId="1" applyNumberFormat="1" applyFont="1" applyFill="1" applyBorder="1" applyAlignment="1">
      <alignment horizontal="right" vertical="top"/>
    </xf>
    <xf numFmtId="43" fontId="13" fillId="0" borderId="26" xfId="1" applyFont="1" applyFill="1" applyBorder="1"/>
    <xf numFmtId="3" fontId="13" fillId="0" borderId="28" xfId="0" applyNumberFormat="1" applyFont="1" applyFill="1" applyBorder="1" applyAlignment="1">
      <alignment vertical="top" wrapText="1"/>
    </xf>
    <xf numFmtId="3" fontId="13" fillId="0" borderId="114" xfId="1" applyNumberFormat="1" applyFont="1" applyFill="1" applyBorder="1" applyAlignment="1">
      <alignment horizontal="right" vertical="top"/>
    </xf>
    <xf numFmtId="3" fontId="13" fillId="0" borderId="115" xfId="1" applyNumberFormat="1" applyFont="1" applyFill="1" applyBorder="1" applyAlignment="1">
      <alignment horizontal="right" vertical="top"/>
    </xf>
    <xf numFmtId="3" fontId="13" fillId="0" borderId="18" xfId="1" applyNumberFormat="1" applyFont="1" applyFill="1" applyBorder="1" applyAlignment="1">
      <alignment horizontal="right" vertical="top"/>
    </xf>
    <xf numFmtId="3" fontId="23" fillId="0" borderId="19" xfId="1" applyNumberFormat="1" applyFont="1" applyFill="1" applyBorder="1" applyAlignment="1">
      <alignment horizontal="right" vertical="top"/>
    </xf>
    <xf numFmtId="3" fontId="13" fillId="0" borderId="116" xfId="1" applyNumberFormat="1" applyFont="1" applyFill="1" applyBorder="1" applyAlignment="1">
      <alignment horizontal="right" vertical="top"/>
    </xf>
    <xf numFmtId="0" fontId="13" fillId="0" borderId="32" xfId="0" applyFont="1" applyFill="1" applyBorder="1"/>
    <xf numFmtId="0" fontId="13" fillId="0" borderId="71" xfId="0" applyFont="1" applyFill="1" applyBorder="1"/>
    <xf numFmtId="167" fontId="13" fillId="0" borderId="43" xfId="1" applyNumberFormat="1" applyFont="1" applyFill="1" applyBorder="1" applyAlignment="1">
      <alignment horizontal="left" vertical="top"/>
    </xf>
    <xf numFmtId="3" fontId="13" fillId="0" borderId="67" xfId="0" applyNumberFormat="1" applyFont="1" applyFill="1" applyBorder="1" applyAlignment="1">
      <alignment vertical="top" wrapText="1"/>
    </xf>
    <xf numFmtId="43" fontId="23" fillId="0" borderId="15" xfId="1" applyFont="1" applyFill="1" applyBorder="1" applyAlignment="1">
      <alignment horizontal="left" vertical="top"/>
    </xf>
    <xf numFmtId="3" fontId="23" fillId="0" borderId="15" xfId="1" applyNumberFormat="1" applyFont="1" applyFill="1" applyBorder="1" applyAlignment="1">
      <alignment horizontal="right" vertical="top"/>
    </xf>
    <xf numFmtId="3" fontId="23" fillId="0" borderId="26" xfId="1" applyNumberFormat="1" applyFont="1" applyFill="1" applyBorder="1" applyAlignment="1">
      <alignment horizontal="right" vertical="top"/>
    </xf>
    <xf numFmtId="43" fontId="23" fillId="0" borderId="26" xfId="1" applyFont="1" applyFill="1" applyBorder="1"/>
    <xf numFmtId="43" fontId="23" fillId="0" borderId="18" xfId="1" applyFont="1" applyFill="1" applyBorder="1"/>
    <xf numFmtId="3" fontId="23" fillId="0" borderId="119" xfId="1" applyNumberFormat="1" applyFont="1" applyFill="1" applyBorder="1" applyAlignment="1">
      <alignment horizontal="right" vertical="top"/>
    </xf>
    <xf numFmtId="0" fontId="31" fillId="0" borderId="0" xfId="0" applyFont="1" applyFill="1"/>
    <xf numFmtId="3" fontId="13" fillId="0" borderId="62" xfId="1" applyNumberFormat="1" applyFont="1" applyFill="1" applyBorder="1" applyAlignment="1">
      <alignment horizontal="right" vertical="top"/>
    </xf>
    <xf numFmtId="0" fontId="1" fillId="0" borderId="0" xfId="0" applyFont="1" applyFill="1"/>
    <xf numFmtId="43" fontId="23" fillId="2" borderId="25" xfId="1" applyFont="1" applyFill="1" applyBorder="1"/>
    <xf numFmtId="43" fontId="23" fillId="2" borderId="27" xfId="1" applyFont="1" applyFill="1" applyBorder="1"/>
    <xf numFmtId="167" fontId="23" fillId="2" borderId="33" xfId="1" applyNumberFormat="1" applyFont="1" applyFill="1" applyBorder="1" applyAlignment="1">
      <alignment horizontal="left" vertical="top"/>
    </xf>
    <xf numFmtId="43" fontId="23" fillId="2" borderId="34" xfId="1" applyFont="1" applyFill="1" applyBorder="1" applyAlignment="1">
      <alignment horizontal="left" vertical="top"/>
    </xf>
    <xf numFmtId="3" fontId="23" fillId="2" borderId="34" xfId="1" applyNumberFormat="1" applyFont="1" applyFill="1" applyBorder="1" applyAlignment="1">
      <alignment horizontal="right" vertical="top"/>
    </xf>
    <xf numFmtId="3" fontId="23" fillId="2" borderId="96" xfId="1" applyNumberFormat="1" applyFont="1" applyFill="1" applyBorder="1" applyAlignment="1">
      <alignment horizontal="right" vertical="top"/>
    </xf>
    <xf numFmtId="3" fontId="23" fillId="2" borderId="100" xfId="1" applyNumberFormat="1" applyFont="1" applyFill="1" applyBorder="1" applyAlignment="1">
      <alignment horizontal="right" vertical="top"/>
    </xf>
    <xf numFmtId="166" fontId="13" fillId="0" borderId="20" xfId="1" applyNumberFormat="1" applyFont="1" applyFill="1" applyBorder="1" applyAlignment="1">
      <alignment horizontal="left" vertical="top"/>
    </xf>
    <xf numFmtId="3" fontId="29" fillId="0" borderId="8" xfId="1" applyNumberFormat="1" applyFont="1" applyFill="1" applyBorder="1"/>
    <xf numFmtId="43" fontId="29" fillId="0" borderId="48" xfId="1" applyFont="1" applyFill="1" applyBorder="1"/>
    <xf numFmtId="3" fontId="29" fillId="0" borderId="48" xfId="1" applyNumberFormat="1" applyFont="1" applyFill="1" applyBorder="1"/>
    <xf numFmtId="43" fontId="28" fillId="0" borderId="21" xfId="1" applyFont="1" applyFill="1" applyBorder="1" applyAlignment="1">
      <alignment horizontal="left" vertical="top"/>
    </xf>
    <xf numFmtId="43" fontId="28" fillId="0" borderId="0" xfId="1" applyFont="1" applyFill="1" applyBorder="1" applyAlignment="1">
      <alignment horizontal="left" vertical="top"/>
    </xf>
    <xf numFmtId="3" fontId="13" fillId="0" borderId="125" xfId="0" applyNumberFormat="1" applyFont="1" applyFill="1" applyBorder="1" applyAlignment="1">
      <alignment vertical="top" wrapText="1"/>
    </xf>
    <xf numFmtId="3" fontId="13" fillId="0" borderId="3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2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0" fontId="0" fillId="0" borderId="99" xfId="0" applyBorder="1" applyAlignment="1">
      <alignment vertical="center"/>
    </xf>
    <xf numFmtId="0" fontId="0" fillId="0" borderId="99" xfId="0" applyBorder="1" applyAlignment="1">
      <alignment horizontal="left" vertical="center" indent="2"/>
    </xf>
    <xf numFmtId="0" fontId="12" fillId="0" borderId="0" xfId="0" applyFont="1"/>
    <xf numFmtId="0" fontId="13" fillId="0" borderId="125" xfId="0" applyFont="1" applyFill="1" applyBorder="1"/>
    <xf numFmtId="43" fontId="13" fillId="7" borderId="25" xfId="1" applyFont="1" applyFill="1" applyBorder="1"/>
    <xf numFmtId="43" fontId="13" fillId="7" borderId="27" xfId="1" applyFont="1" applyFill="1" applyBorder="1"/>
    <xf numFmtId="167" fontId="13" fillId="7" borderId="33" xfId="1" applyNumberFormat="1" applyFont="1" applyFill="1" applyBorder="1" applyAlignment="1">
      <alignment horizontal="left" vertical="top"/>
    </xf>
    <xf numFmtId="43" fontId="13" fillId="7" borderId="34" xfId="1" applyFont="1" applyFill="1" applyBorder="1" applyAlignment="1">
      <alignment horizontal="left" vertical="top"/>
    </xf>
    <xf numFmtId="3" fontId="13" fillId="7" borderId="34" xfId="1" applyNumberFormat="1" applyFont="1" applyFill="1" applyBorder="1" applyAlignment="1">
      <alignment horizontal="right" vertical="top"/>
    </xf>
    <xf numFmtId="3" fontId="13" fillId="7" borderId="34" xfId="0" applyNumberFormat="1" applyFont="1" applyFill="1" applyBorder="1" applyAlignment="1">
      <alignment vertical="top" wrapText="1"/>
    </xf>
    <xf numFmtId="3" fontId="13" fillId="7" borderId="96" xfId="1" applyNumberFormat="1" applyFont="1" applyFill="1" applyBorder="1" applyAlignment="1">
      <alignment horizontal="right" vertical="top"/>
    </xf>
    <xf numFmtId="0" fontId="13" fillId="7" borderId="97" xfId="0" applyFont="1" applyFill="1" applyBorder="1"/>
    <xf numFmtId="3" fontId="23" fillId="7" borderId="61" xfId="1" applyNumberFormat="1" applyFont="1" applyFill="1" applyBorder="1" applyAlignment="1">
      <alignment horizontal="right" vertical="top"/>
    </xf>
    <xf numFmtId="0" fontId="16" fillId="7" borderId="0" xfId="0" applyFont="1" applyFill="1"/>
    <xf numFmtId="3" fontId="13" fillId="7" borderId="30" xfId="1" applyNumberFormat="1" applyFont="1" applyFill="1" applyBorder="1" applyAlignment="1">
      <alignment horizontal="right" vertical="top"/>
    </xf>
    <xf numFmtId="3" fontId="13" fillId="7" borderId="30" xfId="0" applyNumberFormat="1" applyFont="1" applyFill="1" applyBorder="1" applyAlignment="1">
      <alignment vertical="top" wrapText="1"/>
    </xf>
    <xf numFmtId="0" fontId="13" fillId="7" borderId="30" xfId="0" applyFont="1" applyFill="1" applyBorder="1"/>
    <xf numFmtId="167" fontId="13" fillId="7" borderId="35" xfId="1" applyNumberFormat="1" applyFont="1" applyFill="1" applyBorder="1" applyAlignment="1">
      <alignment horizontal="left" vertical="top"/>
    </xf>
    <xf numFmtId="43" fontId="13" fillId="7" borderId="36" xfId="1" applyFont="1" applyFill="1" applyBorder="1" applyAlignment="1">
      <alignment horizontal="left" vertical="top"/>
    </xf>
    <xf numFmtId="3" fontId="13" fillId="7" borderId="36" xfId="1" applyNumberFormat="1" applyFont="1" applyFill="1" applyBorder="1" applyAlignment="1">
      <alignment horizontal="right" vertical="top"/>
    </xf>
    <xf numFmtId="3" fontId="13" fillId="7" borderId="36" xfId="0" applyNumberFormat="1" applyFont="1" applyFill="1" applyBorder="1" applyAlignment="1">
      <alignment vertical="top" wrapText="1"/>
    </xf>
    <xf numFmtId="0" fontId="13" fillId="7" borderId="70" xfId="0" applyFont="1" applyFill="1" applyBorder="1"/>
    <xf numFmtId="167" fontId="13" fillId="7" borderId="92" xfId="1" applyNumberFormat="1" applyFont="1" applyFill="1" applyBorder="1" applyAlignment="1">
      <alignment horizontal="left" vertical="top"/>
    </xf>
    <xf numFmtId="43" fontId="13" fillId="7" borderId="30" xfId="1" applyFont="1" applyFill="1" applyBorder="1" applyAlignment="1">
      <alignment horizontal="left" vertical="top"/>
    </xf>
    <xf numFmtId="3" fontId="13" fillId="7" borderId="28" xfId="1" applyNumberFormat="1" applyFont="1" applyFill="1" applyBorder="1" applyAlignment="1">
      <alignment horizontal="right" vertical="top"/>
    </xf>
    <xf numFmtId="165" fontId="13" fillId="7" borderId="26" xfId="1" applyNumberFormat="1" applyFont="1" applyFill="1" applyBorder="1" applyAlignment="1">
      <alignment horizontal="left" vertical="top"/>
    </xf>
    <xf numFmtId="43" fontId="13" fillId="7" borderId="18" xfId="1" applyFont="1" applyFill="1" applyBorder="1"/>
    <xf numFmtId="43" fontId="13" fillId="7" borderId="15" xfId="1" applyFont="1" applyFill="1" applyBorder="1" applyAlignment="1">
      <alignment horizontal="left" vertical="top"/>
    </xf>
    <xf numFmtId="3" fontId="13" fillId="7" borderId="15" xfId="1" applyNumberFormat="1" applyFont="1" applyFill="1" applyBorder="1" applyAlignment="1">
      <alignment horizontal="right" vertical="top"/>
    </xf>
    <xf numFmtId="0" fontId="0" fillId="7" borderId="0" xfId="0" applyFont="1" applyFill="1"/>
    <xf numFmtId="167" fontId="13" fillId="7" borderId="29" xfId="1" applyNumberFormat="1" applyFont="1" applyFill="1" applyBorder="1" applyAlignment="1">
      <alignment horizontal="left" vertical="top"/>
    </xf>
    <xf numFmtId="3" fontId="13" fillId="7" borderId="32" xfId="0" applyNumberFormat="1" applyFont="1" applyFill="1" applyBorder="1" applyAlignment="1">
      <alignment vertical="top" wrapText="1"/>
    </xf>
    <xf numFmtId="3" fontId="13" fillId="7" borderId="82" xfId="0" applyNumberFormat="1" applyFont="1" applyFill="1" applyBorder="1" applyAlignment="1">
      <alignment vertical="top" wrapText="1"/>
    </xf>
    <xf numFmtId="0" fontId="13" fillId="7" borderId="1" xfId="0" applyFont="1" applyFill="1" applyBorder="1"/>
    <xf numFmtId="3" fontId="0" fillId="0" borderId="0" xfId="0" applyNumberFormat="1" applyAlignment="1">
      <alignment vertical="center"/>
    </xf>
    <xf numFmtId="43" fontId="13" fillId="0" borderId="19" xfId="1" applyFont="1" applyFill="1" applyBorder="1" applyAlignment="1">
      <alignment horizontal="left" vertical="top" wrapText="1"/>
    </xf>
    <xf numFmtId="0" fontId="36" fillId="0" borderId="7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38" fillId="0" borderId="0" xfId="0" applyFont="1" applyFill="1"/>
    <xf numFmtId="0" fontId="40" fillId="0" borderId="0" xfId="0" applyFont="1" applyFill="1"/>
    <xf numFmtId="43" fontId="39" fillId="0" borderId="50" xfId="1" applyFont="1" applyFill="1" applyBorder="1"/>
    <xf numFmtId="43" fontId="39" fillId="0" borderId="21" xfId="1" applyFont="1" applyFill="1" applyBorder="1"/>
    <xf numFmtId="43" fontId="39" fillId="0" borderId="39" xfId="1" applyFont="1" applyFill="1" applyBorder="1" applyAlignment="1">
      <alignment horizontal="left" vertical="top"/>
    </xf>
    <xf numFmtId="3" fontId="39" fillId="0" borderId="39" xfId="1" applyNumberFormat="1" applyFont="1" applyFill="1" applyBorder="1" applyAlignment="1">
      <alignment horizontal="right" vertical="top"/>
    </xf>
    <xf numFmtId="0" fontId="41" fillId="0" borderId="0" xfId="0" applyFont="1" applyFill="1"/>
    <xf numFmtId="0" fontId="41" fillId="0" borderId="0" xfId="0" applyFont="1" applyFill="1" applyAlignment="1">
      <alignment horizontal="center" vertical="center"/>
    </xf>
    <xf numFmtId="3" fontId="39" fillId="0" borderId="61" xfId="1" applyNumberFormat="1" applyFont="1" applyFill="1" applyBorder="1" applyAlignment="1">
      <alignment horizontal="right" vertical="top"/>
    </xf>
    <xf numFmtId="4" fontId="13" fillId="0" borderId="45" xfId="0" applyNumberFormat="1" applyFont="1" applyFill="1" applyBorder="1" applyAlignment="1">
      <alignment vertical="top" wrapText="1"/>
    </xf>
    <xf numFmtId="4" fontId="13" fillId="0" borderId="44" xfId="1" applyNumberFormat="1" applyFont="1" applyFill="1" applyBorder="1" applyAlignment="1">
      <alignment horizontal="right" vertical="top"/>
    </xf>
    <xf numFmtId="0" fontId="42" fillId="0" borderId="0" xfId="0" applyFont="1" applyFill="1"/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46" fillId="0" borderId="142" xfId="0" applyFont="1" applyBorder="1" applyAlignment="1">
      <alignment horizontal="right" wrapText="1"/>
    </xf>
    <xf numFmtId="0" fontId="46" fillId="0" borderId="142" xfId="0" applyFont="1" applyBorder="1" applyAlignment="1">
      <alignment wrapText="1"/>
    </xf>
    <xf numFmtId="0" fontId="45" fillId="0" borderId="142" xfId="0" applyFont="1" applyBorder="1" applyAlignment="1">
      <alignment horizontal="right" wrapText="1"/>
    </xf>
    <xf numFmtId="0" fontId="45" fillId="0" borderId="142" xfId="0" applyFont="1" applyBorder="1" applyAlignment="1">
      <alignment horizontal="right" vertical="top" wrapText="1"/>
    </xf>
    <xf numFmtId="0" fontId="46" fillId="0" borderId="142" xfId="0" applyFont="1" applyBorder="1" applyAlignment="1">
      <alignment horizontal="center" wrapText="1"/>
    </xf>
    <xf numFmtId="0" fontId="46" fillId="0" borderId="140" xfId="0" applyFont="1" applyBorder="1" applyAlignment="1">
      <alignment horizontal="left" wrapText="1"/>
    </xf>
    <xf numFmtId="0" fontId="46" fillId="0" borderId="148" xfId="0" applyFont="1" applyBorder="1" applyAlignment="1">
      <alignment vertical="top" wrapText="1"/>
    </xf>
    <xf numFmtId="0" fontId="46" fillId="0" borderId="148" xfId="0" applyFont="1" applyBorder="1" applyAlignment="1">
      <alignment horizontal="right" wrapText="1"/>
    </xf>
    <xf numFmtId="0" fontId="46" fillId="0" borderId="148" xfId="0" applyFont="1" applyBorder="1" applyAlignment="1">
      <alignment horizontal="right" vertical="top" wrapText="1"/>
    </xf>
    <xf numFmtId="0" fontId="42" fillId="0" borderId="149" xfId="0" applyFont="1" applyFill="1" applyBorder="1"/>
    <xf numFmtId="0" fontId="46" fillId="0" borderId="151" xfId="0" applyFont="1" applyBorder="1" applyAlignment="1">
      <alignment vertical="top" wrapText="1"/>
    </xf>
    <xf numFmtId="0" fontId="46" fillId="0" borderId="151" xfId="0" applyFont="1" applyBorder="1" applyAlignment="1">
      <alignment horizontal="right" wrapText="1"/>
    </xf>
    <xf numFmtId="0" fontId="46" fillId="0" borderId="151" xfId="0" applyFont="1" applyBorder="1" applyAlignment="1">
      <alignment horizontal="right" vertical="top" wrapText="1"/>
    </xf>
    <xf numFmtId="0" fontId="42" fillId="0" borderId="152" xfId="0" applyFont="1" applyFill="1" applyBorder="1"/>
    <xf numFmtId="0" fontId="46" fillId="0" borderId="154" xfId="0" applyFont="1" applyBorder="1" applyAlignment="1">
      <alignment vertical="top" wrapText="1"/>
    </xf>
    <xf numFmtId="0" fontId="46" fillId="0" borderId="154" xfId="0" applyFont="1" applyBorder="1" applyAlignment="1">
      <alignment horizontal="right" wrapText="1"/>
    </xf>
    <xf numFmtId="0" fontId="46" fillId="0" borderId="154" xfId="0" applyFont="1" applyBorder="1" applyAlignment="1">
      <alignment horizontal="right" vertical="top" wrapText="1"/>
    </xf>
    <xf numFmtId="0" fontId="42" fillId="0" borderId="155" xfId="0" applyFont="1" applyFill="1" applyBorder="1"/>
    <xf numFmtId="167" fontId="39" fillId="0" borderId="21" xfId="1" applyNumberFormat="1" applyFont="1" applyFill="1" applyBorder="1" applyAlignment="1">
      <alignment horizontal="left" vertical="top"/>
    </xf>
    <xf numFmtId="3" fontId="39" fillId="0" borderId="21" xfId="0" applyNumberFormat="1" applyFont="1" applyFill="1" applyBorder="1" applyAlignment="1">
      <alignment vertical="top" wrapText="1"/>
    </xf>
    <xf numFmtId="0" fontId="39" fillId="0" borderId="21" xfId="0" applyFont="1" applyFill="1" applyBorder="1"/>
    <xf numFmtId="3" fontId="13" fillId="0" borderId="27" xfId="1" applyNumberFormat="1" applyFont="1" applyFill="1" applyBorder="1" applyAlignment="1">
      <alignment horizontal="right" vertical="top"/>
    </xf>
    <xf numFmtId="0" fontId="13" fillId="0" borderId="0" xfId="0" applyFont="1" applyFill="1" applyBorder="1"/>
    <xf numFmtId="3" fontId="41" fillId="0" borderId="0" xfId="0" applyNumberFormat="1" applyFont="1" applyFill="1"/>
    <xf numFmtId="3" fontId="23" fillId="0" borderId="27" xfId="0" applyNumberFormat="1" applyFont="1" applyFill="1" applyBorder="1" applyAlignment="1">
      <alignment vertical="center"/>
    </xf>
    <xf numFmtId="3" fontId="0" fillId="0" borderId="0" xfId="0" applyNumberFormat="1" applyFont="1"/>
    <xf numFmtId="0" fontId="0" fillId="0" borderId="3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1" fillId="0" borderId="8" xfId="1" applyFont="1" applyFill="1" applyBorder="1"/>
    <xf numFmtId="0" fontId="1" fillId="2" borderId="0" xfId="0" applyFont="1" applyFill="1"/>
    <xf numFmtId="43" fontId="1" fillId="0" borderId="48" xfId="1" applyFont="1" applyFill="1" applyBorder="1"/>
    <xf numFmtId="3" fontId="1" fillId="0" borderId="48" xfId="1" applyNumberFormat="1" applyFont="1" applyFill="1" applyBorder="1"/>
    <xf numFmtId="0" fontId="12" fillId="0" borderId="0" xfId="0" applyFont="1" applyFill="1"/>
    <xf numFmtId="166" fontId="24" fillId="0" borderId="20" xfId="1" applyNumberFormat="1" applyFont="1" applyFill="1" applyBorder="1" applyAlignment="1">
      <alignment horizontal="left" vertical="top"/>
    </xf>
    <xf numFmtId="43" fontId="24" fillId="0" borderId="19" xfId="1" applyFont="1" applyFill="1" applyBorder="1" applyAlignment="1">
      <alignment horizontal="left" vertical="top" wrapText="1"/>
    </xf>
    <xf numFmtId="3" fontId="47" fillId="0" borderId="126" xfId="1" applyNumberFormat="1" applyFont="1" applyFill="1" applyBorder="1"/>
    <xf numFmtId="167" fontId="24" fillId="0" borderId="20" xfId="1" applyNumberFormat="1" applyFont="1" applyFill="1" applyBorder="1" applyAlignment="1">
      <alignment horizontal="left" vertical="top"/>
    </xf>
    <xf numFmtId="3" fontId="24" fillId="0" borderId="20" xfId="1" applyNumberFormat="1" applyFont="1" applyFill="1" applyBorder="1" applyAlignment="1">
      <alignment horizontal="right" vertical="top"/>
    </xf>
    <xf numFmtId="43" fontId="24" fillId="0" borderId="19" xfId="1" applyFont="1" applyFill="1" applyBorder="1" applyAlignment="1">
      <alignment horizontal="left" vertical="top"/>
    </xf>
    <xf numFmtId="43" fontId="24" fillId="0" borderId="21" xfId="1" applyFont="1" applyFill="1" applyBorder="1" applyAlignment="1">
      <alignment horizontal="left" vertical="top"/>
    </xf>
    <xf numFmtId="165" fontId="24" fillId="0" borderId="20" xfId="1" applyNumberFormat="1" applyFont="1" applyFill="1" applyBorder="1" applyAlignment="1">
      <alignment horizontal="left" vertical="top"/>
    </xf>
    <xf numFmtId="165" fontId="13" fillId="0" borderId="48" xfId="1" applyNumberFormat="1" applyFont="1" applyFill="1" applyBorder="1" applyAlignment="1">
      <alignment horizontal="left" vertical="top"/>
    </xf>
    <xf numFmtId="3" fontId="13" fillId="0" borderId="48" xfId="1" applyNumberFormat="1" applyFont="1" applyFill="1" applyBorder="1" applyAlignment="1">
      <alignment horizontal="right" vertical="top"/>
    </xf>
    <xf numFmtId="43" fontId="1" fillId="0" borderId="20" xfId="1" applyFont="1" applyFill="1" applyBorder="1"/>
    <xf numFmtId="43" fontId="13" fillId="0" borderId="0" xfId="1" applyFont="1" applyFill="1" applyBorder="1" applyAlignment="1">
      <alignment horizontal="left" vertical="top"/>
    </xf>
    <xf numFmtId="3" fontId="1" fillId="0" borderId="8" xfId="1" applyNumberFormat="1" applyFont="1" applyFill="1" applyBorder="1"/>
    <xf numFmtId="43" fontId="1" fillId="0" borderId="5" xfId="1" applyFont="1" applyFill="1" applyBorder="1"/>
    <xf numFmtId="43" fontId="13" fillId="0" borderId="55" xfId="1" applyFont="1" applyFill="1" applyBorder="1" applyAlignment="1">
      <alignment horizontal="left" vertical="top"/>
    </xf>
    <xf numFmtId="3" fontId="1" fillId="0" borderId="5" xfId="1" applyNumberFormat="1" applyFont="1" applyFill="1" applyBorder="1"/>
    <xf numFmtId="166" fontId="13" fillId="0" borderId="48" xfId="1" applyNumberFormat="1" applyFont="1" applyFill="1" applyBorder="1" applyAlignment="1">
      <alignment horizontal="left" vertical="top"/>
    </xf>
    <xf numFmtId="3" fontId="1" fillId="0" borderId="0" xfId="0" applyNumberFormat="1" applyFont="1" applyFill="1"/>
    <xf numFmtId="164" fontId="23" fillId="0" borderId="17" xfId="1" applyNumberFormat="1" applyFont="1" applyFill="1" applyBorder="1" applyAlignment="1">
      <alignment horizontal="left" vertical="top"/>
    </xf>
    <xf numFmtId="43" fontId="1" fillId="0" borderId="17" xfId="1" applyFont="1" applyFill="1" applyBorder="1"/>
    <xf numFmtId="43" fontId="23" fillId="0" borderId="18" xfId="1" applyFont="1" applyFill="1" applyBorder="1" applyAlignment="1">
      <alignment horizontal="left" vertical="top"/>
    </xf>
    <xf numFmtId="3" fontId="23" fillId="0" borderId="17" xfId="1" applyNumberFormat="1" applyFont="1" applyFill="1" applyBorder="1" applyAlignment="1">
      <alignment horizontal="right" vertical="top"/>
    </xf>
    <xf numFmtId="167" fontId="13" fillId="0" borderId="17" xfId="1" applyNumberFormat="1" applyFont="1" applyFill="1" applyBorder="1" applyAlignment="1">
      <alignment horizontal="left" vertical="top"/>
    </xf>
    <xf numFmtId="164" fontId="23" fillId="0" borderId="20" xfId="1" applyNumberFormat="1" applyFont="1" applyFill="1" applyBorder="1" applyAlignment="1">
      <alignment horizontal="left" vertical="top"/>
    </xf>
    <xf numFmtId="43" fontId="23" fillId="0" borderId="19" xfId="1" applyFont="1" applyFill="1" applyBorder="1" applyAlignment="1">
      <alignment horizontal="left" vertical="top"/>
    </xf>
    <xf numFmtId="3" fontId="23" fillId="0" borderId="20" xfId="1" applyNumberFormat="1" applyFont="1" applyFill="1" applyBorder="1" applyAlignment="1">
      <alignment horizontal="right" vertical="top"/>
    </xf>
    <xf numFmtId="167" fontId="13" fillId="0" borderId="20" xfId="1" applyNumberFormat="1" applyFont="1" applyFill="1" applyBorder="1" applyAlignment="1">
      <alignment horizontal="left" vertical="top"/>
    </xf>
    <xf numFmtId="167" fontId="13" fillId="0" borderId="8" xfId="1" applyNumberFormat="1" applyFont="1" applyFill="1" applyBorder="1" applyAlignment="1">
      <alignment horizontal="left" vertical="top"/>
    </xf>
    <xf numFmtId="3" fontId="13" fillId="0" borderId="8" xfId="1" applyNumberFormat="1" applyFont="1" applyFill="1" applyBorder="1" applyAlignment="1">
      <alignment horizontal="right" vertical="top"/>
    </xf>
    <xf numFmtId="49" fontId="13" fillId="0" borderId="20" xfId="1" applyNumberFormat="1" applyFont="1" applyFill="1" applyBorder="1" applyAlignment="1">
      <alignment horizontal="left" vertical="top"/>
    </xf>
    <xf numFmtId="165" fontId="13" fillId="0" borderId="8" xfId="1" applyNumberFormat="1" applyFont="1" applyFill="1" applyBorder="1" applyAlignment="1">
      <alignment horizontal="left" vertical="top"/>
    </xf>
    <xf numFmtId="49" fontId="13" fillId="0" borderId="15" xfId="1" applyNumberFormat="1" applyFont="1" applyFill="1" applyBorder="1" applyAlignment="1">
      <alignment horizontal="left" vertical="top" wrapText="1"/>
    </xf>
    <xf numFmtId="43" fontId="13" fillId="0" borderId="24" xfId="1" applyFont="1" applyFill="1" applyBorder="1" applyAlignment="1">
      <alignment horizontal="left" vertical="top"/>
    </xf>
    <xf numFmtId="0" fontId="0" fillId="0" borderId="14" xfId="0" applyFont="1" applyFill="1" applyBorder="1" applyAlignment="1"/>
    <xf numFmtId="169" fontId="13" fillId="0" borderId="26" xfId="1" applyNumberFormat="1" applyFont="1" applyFill="1" applyBorder="1" applyAlignment="1">
      <alignment horizontal="left" vertical="top"/>
    </xf>
    <xf numFmtId="167" fontId="13" fillId="0" borderId="18" xfId="1" applyNumberFormat="1" applyFont="1" applyFill="1" applyBorder="1" applyAlignment="1">
      <alignment horizontal="left" vertical="top"/>
    </xf>
    <xf numFmtId="3" fontId="13" fillId="0" borderId="3" xfId="0" applyNumberFormat="1" applyFont="1" applyFill="1" applyBorder="1" applyAlignment="1">
      <alignment vertical="top" wrapText="1"/>
    </xf>
    <xf numFmtId="3" fontId="13" fillId="0" borderId="78" xfId="0" applyNumberFormat="1" applyFont="1" applyFill="1" applyBorder="1" applyAlignment="1">
      <alignment vertical="top" wrapText="1"/>
    </xf>
    <xf numFmtId="167" fontId="13" fillId="0" borderId="19" xfId="1" applyNumberFormat="1" applyFont="1" applyFill="1" applyBorder="1" applyAlignment="1">
      <alignment horizontal="left" vertical="top"/>
    </xf>
    <xf numFmtId="43" fontId="13" fillId="0" borderId="24" xfId="1" applyFont="1" applyFill="1" applyBorder="1" applyAlignment="1">
      <alignment horizontal="left" vertical="top" wrapText="1"/>
    </xf>
    <xf numFmtId="3" fontId="13" fillId="0" borderId="24" xfId="1" applyNumberFormat="1" applyFont="1" applyFill="1" applyBorder="1" applyAlignment="1">
      <alignment horizontal="right" vertical="top"/>
    </xf>
    <xf numFmtId="3" fontId="13" fillId="0" borderId="95" xfId="1" applyNumberFormat="1" applyFont="1" applyFill="1" applyBorder="1" applyAlignment="1">
      <alignment horizontal="right" vertical="top"/>
    </xf>
    <xf numFmtId="0" fontId="13" fillId="0" borderId="2" xfId="0" applyFont="1" applyFill="1" applyBorder="1"/>
    <xf numFmtId="3" fontId="13" fillId="0" borderId="41" xfId="0" applyNumberFormat="1" applyFont="1" applyFill="1" applyBorder="1" applyAlignment="1">
      <alignment vertical="top" wrapText="1"/>
    </xf>
    <xf numFmtId="3" fontId="13" fillId="0" borderId="80" xfId="0" applyNumberFormat="1" applyFont="1" applyFill="1" applyBorder="1" applyAlignment="1">
      <alignment vertical="top" wrapText="1"/>
    </xf>
    <xf numFmtId="167" fontId="13" fillId="0" borderId="37" xfId="1" applyNumberFormat="1" applyFont="1" applyFill="1" applyBorder="1" applyAlignment="1">
      <alignment horizontal="left" vertical="top"/>
    </xf>
    <xf numFmtId="43" fontId="13" fillId="0" borderId="38" xfId="1" applyFont="1" applyFill="1" applyBorder="1" applyAlignment="1">
      <alignment horizontal="left" vertical="top" wrapText="1"/>
    </xf>
    <xf numFmtId="0" fontId="13" fillId="0" borderId="44" xfId="0" applyFont="1" applyFill="1" applyBorder="1"/>
    <xf numFmtId="0" fontId="13" fillId="0" borderId="30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101" xfId="0" applyFont="1" applyFill="1" applyBorder="1"/>
    <xf numFmtId="3" fontId="13" fillId="0" borderId="79" xfId="1" applyNumberFormat="1" applyFont="1" applyFill="1" applyBorder="1" applyAlignment="1">
      <alignment horizontal="right" vertical="top"/>
    </xf>
    <xf numFmtId="0" fontId="13" fillId="0" borderId="102" xfId="0" applyFont="1" applyFill="1" applyBorder="1"/>
    <xf numFmtId="3" fontId="13" fillId="0" borderId="42" xfId="0" applyNumberFormat="1" applyFont="1" applyFill="1" applyBorder="1" applyAlignment="1">
      <alignment vertical="top" wrapText="1"/>
    </xf>
    <xf numFmtId="3" fontId="13" fillId="0" borderId="84" xfId="0" applyNumberFormat="1" applyFont="1" applyFill="1" applyBorder="1" applyAlignment="1">
      <alignment vertical="top" wrapText="1"/>
    </xf>
    <xf numFmtId="0" fontId="13" fillId="0" borderId="103" xfId="0" applyFont="1" applyFill="1" applyBorder="1"/>
    <xf numFmtId="167" fontId="13" fillId="0" borderId="92" xfId="1" applyNumberFormat="1" applyFont="1" applyFill="1" applyBorder="1" applyAlignment="1">
      <alignment horizontal="left" vertical="top"/>
    </xf>
    <xf numFmtId="3" fontId="23" fillId="0" borderId="94" xfId="1" applyNumberFormat="1" applyFont="1" applyFill="1" applyBorder="1" applyAlignment="1">
      <alignment horizontal="right" vertical="top"/>
    </xf>
    <xf numFmtId="3" fontId="13" fillId="0" borderId="93" xfId="0" applyNumberFormat="1" applyFont="1" applyFill="1" applyBorder="1" applyAlignment="1">
      <alignment vertical="top" wrapText="1"/>
    </xf>
    <xf numFmtId="0" fontId="13" fillId="0" borderId="31" xfId="0" applyFont="1" applyFill="1" applyBorder="1"/>
    <xf numFmtId="3" fontId="13" fillId="0" borderId="33" xfId="0" applyNumberFormat="1" applyFont="1" applyFill="1" applyBorder="1" applyAlignment="1">
      <alignment vertical="top" wrapText="1"/>
    </xf>
    <xf numFmtId="167" fontId="13" fillId="0" borderId="131" xfId="1" applyNumberFormat="1" applyFont="1" applyFill="1" applyBorder="1" applyAlignment="1">
      <alignment horizontal="left" vertical="top"/>
    </xf>
    <xf numFmtId="43" fontId="13" fillId="0" borderId="128" xfId="1" applyFont="1" applyFill="1" applyBorder="1" applyAlignment="1">
      <alignment horizontal="left" vertical="top"/>
    </xf>
    <xf numFmtId="3" fontId="13" fillId="0" borderId="128" xfId="1" applyNumberFormat="1" applyFont="1" applyFill="1" applyBorder="1" applyAlignment="1">
      <alignment horizontal="right" vertical="top"/>
    </xf>
    <xf numFmtId="3" fontId="13" fillId="0" borderId="120" xfId="1" applyNumberFormat="1" applyFont="1" applyFill="1" applyBorder="1" applyAlignment="1">
      <alignment horizontal="right" vertical="top"/>
    </xf>
    <xf numFmtId="167" fontId="13" fillId="0" borderId="105" xfId="1" applyNumberFormat="1" applyFont="1" applyFill="1" applyBorder="1" applyAlignment="1">
      <alignment horizontal="left" vertical="top"/>
    </xf>
    <xf numFmtId="3" fontId="13" fillId="0" borderId="34" xfId="0" applyNumberFormat="1" applyFont="1" applyFill="1" applyBorder="1" applyAlignment="1">
      <alignment vertical="top" wrapText="1"/>
    </xf>
    <xf numFmtId="3" fontId="13" fillId="0" borderId="36" xfId="0" applyNumberFormat="1" applyFont="1" applyFill="1" applyBorder="1"/>
    <xf numFmtId="0" fontId="13" fillId="0" borderId="36" xfId="0" applyFont="1" applyFill="1" applyBorder="1"/>
    <xf numFmtId="0" fontId="13" fillId="0" borderId="117" xfId="0" applyFont="1" applyFill="1" applyBorder="1"/>
    <xf numFmtId="3" fontId="13" fillId="0" borderId="0" xfId="0" applyNumberFormat="1" applyFont="1" applyFill="1" applyBorder="1" applyAlignment="1">
      <alignment vertical="top" wrapText="1"/>
    </xf>
    <xf numFmtId="0" fontId="13" fillId="0" borderId="107" xfId="0" applyFont="1" applyFill="1" applyBorder="1"/>
    <xf numFmtId="43" fontId="13" fillId="0" borderId="30" xfId="1" applyFont="1" applyFill="1" applyBorder="1" applyAlignment="1">
      <alignment horizontal="left" vertical="top" wrapText="1"/>
    </xf>
    <xf numFmtId="0" fontId="13" fillId="0" borderId="120" xfId="0" applyFont="1" applyFill="1" applyBorder="1"/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3" fontId="13" fillId="0" borderId="46" xfId="1" applyNumberFormat="1" applyFont="1" applyFill="1" applyBorder="1" applyAlignment="1">
      <alignment horizontal="right" vertical="top"/>
    </xf>
    <xf numFmtId="3" fontId="13" fillId="0" borderId="121" xfId="1" applyNumberFormat="1" applyFont="1" applyFill="1" applyBorder="1" applyAlignment="1">
      <alignment horizontal="right" vertical="top"/>
    </xf>
    <xf numFmtId="3" fontId="13" fillId="0" borderId="122" xfId="0" applyNumberFormat="1" applyFont="1" applyFill="1" applyBorder="1" applyAlignment="1">
      <alignment vertical="top" wrapText="1"/>
    </xf>
    <xf numFmtId="3" fontId="13" fillId="0" borderId="122" xfId="1" applyNumberFormat="1" applyFont="1" applyFill="1" applyBorder="1" applyAlignment="1">
      <alignment horizontal="right" vertical="top"/>
    </xf>
    <xf numFmtId="3" fontId="13" fillId="0" borderId="39" xfId="1" applyNumberFormat="1" applyFont="1" applyFill="1" applyBorder="1" applyAlignment="1">
      <alignment horizontal="right" vertical="top"/>
    </xf>
    <xf numFmtId="167" fontId="13" fillId="0" borderId="136" xfId="1" applyNumberFormat="1" applyFont="1" applyFill="1" applyBorder="1" applyAlignment="1">
      <alignment horizontal="left" vertical="top"/>
    </xf>
    <xf numFmtId="43" fontId="13" fillId="0" borderId="120" xfId="1" applyFont="1" applyFill="1" applyBorder="1" applyAlignment="1">
      <alignment horizontal="left" vertical="top"/>
    </xf>
    <xf numFmtId="0" fontId="13" fillId="0" borderId="128" xfId="0" applyFont="1" applyFill="1" applyBorder="1"/>
    <xf numFmtId="0" fontId="13" fillId="0" borderId="70" xfId="0" applyFont="1" applyFill="1" applyBorder="1"/>
    <xf numFmtId="0" fontId="13" fillId="0" borderId="6" xfId="0" applyFont="1" applyFill="1" applyBorder="1"/>
    <xf numFmtId="3" fontId="13" fillId="0" borderId="49" xfId="0" applyNumberFormat="1" applyFont="1" applyFill="1" applyBorder="1" applyAlignment="1">
      <alignment vertical="top" wrapText="1"/>
    </xf>
    <xf numFmtId="3" fontId="13" fillId="0" borderId="86" xfId="0" applyNumberFormat="1" applyFont="1" applyFill="1" applyBorder="1" applyAlignment="1">
      <alignment vertical="top" wrapText="1"/>
    </xf>
    <xf numFmtId="3" fontId="13" fillId="0" borderId="123" xfId="0" applyNumberFormat="1" applyFont="1" applyFill="1" applyBorder="1" applyAlignment="1">
      <alignment vertical="top" wrapText="1"/>
    </xf>
    <xf numFmtId="3" fontId="13" fillId="0" borderId="124" xfId="1" applyNumberFormat="1" applyFont="1" applyFill="1" applyBorder="1" applyAlignment="1">
      <alignment horizontal="right" vertical="top"/>
    </xf>
    <xf numFmtId="43" fontId="13" fillId="0" borderId="68" xfId="1" applyFont="1" applyFill="1" applyBorder="1"/>
    <xf numFmtId="3" fontId="13" fillId="0" borderId="39" xfId="1" applyNumberFormat="1" applyFont="1" applyFill="1" applyBorder="1"/>
    <xf numFmtId="3" fontId="13" fillId="0" borderId="7" xfId="0" applyNumberFormat="1" applyFont="1" applyFill="1" applyBorder="1" applyAlignment="1">
      <alignment vertical="top" wrapText="1"/>
    </xf>
    <xf numFmtId="3" fontId="13" fillId="0" borderId="81" xfId="0" applyNumberFormat="1" applyFont="1" applyFill="1" applyBorder="1" applyAlignment="1">
      <alignment vertical="top" wrapText="1"/>
    </xf>
    <xf numFmtId="0" fontId="13" fillId="0" borderId="5" xfId="0" applyFont="1" applyFill="1" applyBorder="1"/>
    <xf numFmtId="3" fontId="13" fillId="0" borderId="23" xfId="1" applyNumberFormat="1" applyFont="1" applyFill="1" applyBorder="1" applyAlignment="1">
      <alignment horizontal="right" vertical="top"/>
    </xf>
    <xf numFmtId="3" fontId="13" fillId="0" borderId="28" xfId="1" applyNumberFormat="1" applyFont="1" applyFill="1" applyBorder="1"/>
    <xf numFmtId="167" fontId="13" fillId="0" borderId="58" xfId="1" applyNumberFormat="1" applyFont="1" applyFill="1" applyBorder="1" applyAlignment="1">
      <alignment horizontal="left" vertical="top"/>
    </xf>
    <xf numFmtId="43" fontId="13" fillId="0" borderId="59" xfId="1" applyFont="1" applyFill="1" applyBorder="1" applyAlignment="1">
      <alignment horizontal="left" vertical="top"/>
    </xf>
    <xf numFmtId="3" fontId="13" fillId="0" borderId="59" xfId="1" applyNumberFormat="1" applyFont="1" applyFill="1" applyBorder="1" applyAlignment="1">
      <alignment horizontal="right" vertical="top"/>
    </xf>
    <xf numFmtId="3" fontId="13" fillId="0" borderId="89" xfId="0" applyNumberFormat="1" applyFont="1" applyFill="1" applyBorder="1" applyAlignment="1">
      <alignment vertical="top" wrapText="1"/>
    </xf>
    <xf numFmtId="167" fontId="13" fillId="0" borderId="69" xfId="1" applyNumberFormat="1" applyFont="1" applyFill="1" applyBorder="1" applyAlignment="1">
      <alignment horizontal="left" vertical="top"/>
    </xf>
    <xf numFmtId="43" fontId="13" fillId="0" borderId="70" xfId="1" applyFont="1" applyFill="1" applyBorder="1" applyAlignment="1">
      <alignment horizontal="left" vertical="top"/>
    </xf>
    <xf numFmtId="3" fontId="13" fillId="0" borderId="70" xfId="1" applyNumberFormat="1" applyFont="1" applyFill="1" applyBorder="1" applyAlignment="1">
      <alignment horizontal="right" vertical="top"/>
    </xf>
    <xf numFmtId="3" fontId="13" fillId="0" borderId="71" xfId="0" applyNumberFormat="1" applyFont="1" applyFill="1" applyBorder="1" applyAlignment="1">
      <alignment vertical="top" wrapText="1"/>
    </xf>
    <xf numFmtId="3" fontId="13" fillId="0" borderId="90" xfId="0" applyNumberFormat="1" applyFont="1" applyFill="1" applyBorder="1" applyAlignment="1">
      <alignment vertical="top" wrapText="1"/>
    </xf>
    <xf numFmtId="3" fontId="13" fillId="0" borderId="91" xfId="1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center"/>
    </xf>
    <xf numFmtId="3" fontId="13" fillId="0" borderId="22" xfId="0" applyNumberFormat="1" applyFont="1" applyFill="1" applyBorder="1" applyAlignment="1">
      <alignment vertical="top" wrapText="1"/>
    </xf>
    <xf numFmtId="3" fontId="13" fillId="0" borderId="20" xfId="0" applyNumberFormat="1" applyFont="1" applyFill="1" applyBorder="1" applyAlignment="1">
      <alignment vertical="top" wrapText="1"/>
    </xf>
    <xf numFmtId="3" fontId="13" fillId="0" borderId="29" xfId="0" applyNumberFormat="1" applyFont="1" applyFill="1" applyBorder="1" applyAlignment="1">
      <alignment vertical="top" wrapText="1"/>
    </xf>
    <xf numFmtId="164" fontId="23" fillId="0" borderId="132" xfId="1" applyNumberFormat="1" applyFont="1" applyFill="1" applyBorder="1" applyAlignment="1">
      <alignment horizontal="left" vertical="top"/>
    </xf>
    <xf numFmtId="43" fontId="13" fillId="0" borderId="133" xfId="1" applyFont="1" applyFill="1" applyBorder="1"/>
    <xf numFmtId="43" fontId="13" fillId="0" borderId="134" xfId="1" applyFont="1" applyFill="1" applyBorder="1"/>
    <xf numFmtId="43" fontId="23" fillId="0" borderId="135" xfId="1" applyFont="1" applyFill="1" applyBorder="1" applyAlignment="1">
      <alignment horizontal="left" vertical="top"/>
    </xf>
    <xf numFmtId="3" fontId="23" fillId="0" borderId="135" xfId="1" applyNumberFormat="1" applyFont="1" applyFill="1" applyBorder="1" applyAlignment="1">
      <alignment horizontal="right" vertical="top"/>
    </xf>
    <xf numFmtId="43" fontId="13" fillId="0" borderId="39" xfId="1" applyFont="1" applyFill="1" applyBorder="1" applyAlignment="1">
      <alignment horizontal="left" vertical="top"/>
    </xf>
    <xf numFmtId="3" fontId="13" fillId="0" borderId="48" xfId="0" applyNumberFormat="1" applyFont="1" applyFill="1" applyBorder="1" applyAlignment="1">
      <alignment vertical="top" wrapText="1"/>
    </xf>
    <xf numFmtId="3" fontId="13" fillId="0" borderId="68" xfId="0" applyNumberFormat="1" applyFont="1" applyFill="1" applyBorder="1" applyAlignment="1">
      <alignment vertical="top" wrapText="1"/>
    </xf>
    <xf numFmtId="0" fontId="13" fillId="0" borderId="108" xfId="0" applyFont="1" applyFill="1" applyBorder="1"/>
    <xf numFmtId="49" fontId="13" fillId="0" borderId="0" xfId="1" applyNumberFormat="1" applyFont="1" applyFill="1" applyBorder="1" applyAlignment="1">
      <alignment vertical="top"/>
    </xf>
    <xf numFmtId="43" fontId="13" fillId="0" borderId="28" xfId="1" applyFont="1" applyFill="1" applyBorder="1" applyAlignment="1">
      <alignment horizontal="left" vertical="top" wrapText="1"/>
    </xf>
    <xf numFmtId="0" fontId="13" fillId="0" borderId="109" xfId="0" applyFont="1" applyFill="1" applyBorder="1"/>
    <xf numFmtId="0" fontId="13" fillId="0" borderId="15" xfId="0" applyFont="1" applyFill="1" applyBorder="1" applyAlignment="1">
      <alignment horizontal="left" vertical="top" wrapText="1"/>
    </xf>
    <xf numFmtId="3" fontId="13" fillId="0" borderId="17" xfId="0" applyNumberFormat="1" applyFont="1" applyFill="1" applyBorder="1" applyAlignment="1">
      <alignment vertical="top" wrapText="1"/>
    </xf>
    <xf numFmtId="3" fontId="13" fillId="0" borderId="53" xfId="0" applyNumberFormat="1" applyFont="1" applyFill="1" applyBorder="1" applyAlignment="1">
      <alignment vertical="top" wrapText="1"/>
    </xf>
    <xf numFmtId="3" fontId="13" fillId="0" borderId="110" xfId="0" applyNumberFormat="1" applyFont="1" applyFill="1" applyBorder="1" applyAlignment="1">
      <alignment vertical="top" wrapText="1"/>
    </xf>
    <xf numFmtId="43" fontId="48" fillId="0" borderId="28" xfId="1" applyFont="1" applyFill="1" applyBorder="1" applyAlignment="1">
      <alignment vertical="top" wrapText="1"/>
    </xf>
    <xf numFmtId="3" fontId="13" fillId="0" borderId="15" xfId="0" applyNumberFormat="1" applyFont="1" applyFill="1" applyBorder="1" applyAlignment="1">
      <alignment vertical="top" wrapText="1"/>
    </xf>
    <xf numFmtId="3" fontId="13" fillId="0" borderId="26" xfId="0" applyNumberFormat="1" applyFont="1" applyFill="1" applyBorder="1" applyAlignment="1">
      <alignment vertical="top" wrapText="1"/>
    </xf>
    <xf numFmtId="43" fontId="48" fillId="0" borderId="28" xfId="1" applyFont="1" applyFill="1" applyBorder="1" applyAlignment="1">
      <alignment horizontal="right" vertical="top"/>
    </xf>
    <xf numFmtId="3" fontId="13" fillId="0" borderId="111" xfId="0" applyNumberFormat="1" applyFont="1" applyFill="1" applyBorder="1" applyAlignment="1">
      <alignment vertical="top" wrapText="1"/>
    </xf>
    <xf numFmtId="3" fontId="13" fillId="0" borderId="103" xfId="0" applyNumberFormat="1" applyFont="1" applyFill="1" applyBorder="1" applyAlignment="1">
      <alignment vertical="top" wrapText="1"/>
    </xf>
    <xf numFmtId="167" fontId="13" fillId="0" borderId="127" xfId="1" applyNumberFormat="1" applyFont="1" applyFill="1" applyBorder="1" applyAlignment="1">
      <alignment horizontal="left" vertical="top"/>
    </xf>
    <xf numFmtId="43" fontId="13" fillId="0" borderId="128" xfId="1" applyFont="1" applyFill="1" applyBorder="1" applyAlignment="1">
      <alignment horizontal="left" vertical="top" wrapText="1"/>
    </xf>
    <xf numFmtId="3" fontId="13" fillId="0" borderId="129" xfId="0" applyNumberFormat="1" applyFont="1" applyFill="1" applyBorder="1" applyAlignment="1">
      <alignment vertical="top" wrapText="1"/>
    </xf>
    <xf numFmtId="3" fontId="13" fillId="0" borderId="130" xfId="0" applyNumberFormat="1" applyFont="1" applyFill="1" applyBorder="1" applyAlignment="1">
      <alignment vertical="top" wrapText="1"/>
    </xf>
    <xf numFmtId="3" fontId="13" fillId="0" borderId="128" xfId="1" applyNumberFormat="1" applyFont="1" applyFill="1" applyBorder="1"/>
    <xf numFmtId="3" fontId="13" fillId="0" borderId="85" xfId="0" applyNumberFormat="1" applyFont="1" applyFill="1" applyBorder="1" applyAlignment="1">
      <alignment vertical="top" wrapText="1"/>
    </xf>
    <xf numFmtId="3" fontId="13" fillId="0" borderId="112" xfId="0" applyNumberFormat="1" applyFont="1" applyFill="1" applyBorder="1" applyAlignment="1">
      <alignment vertical="top" wrapText="1"/>
    </xf>
    <xf numFmtId="3" fontId="13" fillId="0" borderId="113" xfId="0" applyNumberFormat="1" applyFont="1" applyFill="1" applyBorder="1" applyAlignment="1">
      <alignment vertical="top" wrapText="1"/>
    </xf>
    <xf numFmtId="43" fontId="13" fillId="0" borderId="54" xfId="1" applyFont="1" applyFill="1" applyBorder="1"/>
    <xf numFmtId="43" fontId="13" fillId="0" borderId="55" xfId="1" applyFont="1" applyFill="1" applyBorder="1"/>
    <xf numFmtId="3" fontId="13" fillId="0" borderId="56" xfId="1" applyNumberFormat="1" applyFont="1" applyFill="1" applyBorder="1"/>
    <xf numFmtId="3" fontId="13" fillId="0" borderId="56" xfId="0" applyNumberFormat="1" applyFont="1" applyFill="1" applyBorder="1" applyAlignment="1">
      <alignment vertical="top" wrapText="1"/>
    </xf>
    <xf numFmtId="3" fontId="13" fillId="0" borderId="57" xfId="0" applyNumberFormat="1" applyFont="1" applyFill="1" applyBorder="1" applyAlignment="1">
      <alignment vertical="top" wrapText="1"/>
    </xf>
    <xf numFmtId="43" fontId="13" fillId="0" borderId="61" xfId="1" applyFont="1" applyFill="1" applyBorder="1"/>
    <xf numFmtId="43" fontId="13" fillId="0" borderId="62" xfId="1" applyFont="1" applyFill="1" applyBorder="1"/>
    <xf numFmtId="3" fontId="13" fillId="0" borderId="63" xfId="0" applyNumberFormat="1" applyFont="1" applyFill="1" applyBorder="1" applyAlignment="1">
      <alignment vertical="top" wrapText="1"/>
    </xf>
    <xf numFmtId="43" fontId="13" fillId="0" borderId="64" xfId="1" applyFont="1" applyFill="1" applyBorder="1"/>
    <xf numFmtId="3" fontId="13" fillId="0" borderId="39" xfId="0" applyNumberFormat="1" applyFont="1" applyFill="1" applyBorder="1" applyAlignment="1">
      <alignment vertical="top" wrapText="1"/>
    </xf>
    <xf numFmtId="3" fontId="13" fillId="0" borderId="47" xfId="0" applyNumberFormat="1" applyFont="1" applyFill="1" applyBorder="1" applyAlignment="1">
      <alignment vertical="top" wrapText="1"/>
    </xf>
    <xf numFmtId="3" fontId="13" fillId="0" borderId="5" xfId="0" applyNumberFormat="1" applyFont="1" applyFill="1" applyBorder="1" applyAlignment="1">
      <alignment vertical="top" wrapText="1"/>
    </xf>
    <xf numFmtId="3" fontId="13" fillId="0" borderId="1" xfId="1" applyNumberFormat="1" applyFont="1" applyFill="1" applyBorder="1" applyAlignment="1">
      <alignment horizontal="right" vertical="top"/>
    </xf>
    <xf numFmtId="167" fontId="13" fillId="0" borderId="21" xfId="1" applyNumberFormat="1" applyFont="1" applyFill="1" applyBorder="1" applyAlignment="1">
      <alignment horizontal="left" vertical="top"/>
    </xf>
    <xf numFmtId="3" fontId="13" fillId="0" borderId="18" xfId="0" applyNumberFormat="1" applyFont="1" applyFill="1" applyBorder="1" applyAlignment="1">
      <alignment vertical="top" wrapText="1"/>
    </xf>
    <xf numFmtId="165" fontId="13" fillId="0" borderId="27" xfId="1" applyNumberFormat="1" applyFont="1" applyFill="1" applyBorder="1" applyAlignment="1">
      <alignment horizontal="left" vertical="top"/>
    </xf>
    <xf numFmtId="49" fontId="13" fillId="0" borderId="19" xfId="1" applyNumberFormat="1" applyFont="1" applyFill="1" applyBorder="1"/>
    <xf numFmtId="3" fontId="13" fillId="0" borderId="19" xfId="1" applyNumberFormat="1" applyFont="1" applyFill="1" applyBorder="1" applyAlignment="1">
      <alignment horizontal="right" vertical="top"/>
    </xf>
    <xf numFmtId="3" fontId="13" fillId="0" borderId="36" xfId="0" applyNumberFormat="1" applyFont="1" applyFill="1" applyBorder="1" applyAlignment="1">
      <alignment vertical="top" wrapText="1"/>
    </xf>
    <xf numFmtId="3" fontId="13" fillId="0" borderId="83" xfId="0" applyNumberFormat="1" applyFont="1" applyFill="1" applyBorder="1" applyAlignment="1">
      <alignment vertical="top" wrapText="1"/>
    </xf>
    <xf numFmtId="3" fontId="13" fillId="0" borderId="117" xfId="0" applyNumberFormat="1" applyFont="1" applyFill="1" applyBorder="1" applyAlignment="1">
      <alignment vertical="top" wrapText="1"/>
    </xf>
    <xf numFmtId="3" fontId="13" fillId="0" borderId="137" xfId="0" applyNumberFormat="1" applyFont="1" applyFill="1" applyBorder="1" applyAlignment="1">
      <alignment vertical="top" wrapText="1"/>
    </xf>
    <xf numFmtId="3" fontId="13" fillId="0" borderId="128" xfId="0" applyNumberFormat="1" applyFont="1" applyFill="1" applyBorder="1" applyAlignment="1">
      <alignment vertical="top" wrapText="1"/>
    </xf>
    <xf numFmtId="3" fontId="13" fillId="0" borderId="138" xfId="0" applyNumberFormat="1" applyFont="1" applyFill="1" applyBorder="1" applyAlignment="1">
      <alignment vertical="top" wrapText="1"/>
    </xf>
    <xf numFmtId="3" fontId="13" fillId="0" borderId="0" xfId="1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vertical="top" wrapText="1"/>
    </xf>
    <xf numFmtId="167" fontId="13" fillId="0" borderId="61" xfId="1" applyNumberFormat="1" applyFont="1" applyFill="1" applyBorder="1" applyAlignment="1">
      <alignment horizontal="left" vertical="top"/>
    </xf>
    <xf numFmtId="0" fontId="13" fillId="0" borderId="0" xfId="0" applyFont="1" applyFill="1"/>
    <xf numFmtId="0" fontId="13" fillId="0" borderId="8" xfId="0" applyFont="1" applyFill="1" applyBorder="1"/>
    <xf numFmtId="3" fontId="13" fillId="0" borderId="27" xfId="0" applyNumberFormat="1" applyFont="1" applyFill="1" applyBorder="1" applyAlignment="1">
      <alignment vertical="top" wrapText="1"/>
    </xf>
    <xf numFmtId="3" fontId="13" fillId="0" borderId="118" xfId="0" applyNumberFormat="1" applyFont="1" applyFill="1" applyBorder="1" applyAlignment="1">
      <alignment vertical="top" wrapText="1"/>
    </xf>
    <xf numFmtId="3" fontId="13" fillId="0" borderId="92" xfId="1" applyNumberFormat="1" applyFont="1" applyFill="1" applyBorder="1" applyAlignment="1">
      <alignment horizontal="right" vertical="top"/>
    </xf>
    <xf numFmtId="43" fontId="48" fillId="0" borderId="30" xfId="1" applyFont="1" applyFill="1" applyBorder="1" applyAlignment="1">
      <alignment horizontal="right" vertical="top"/>
    </xf>
    <xf numFmtId="43" fontId="48" fillId="0" borderId="128" xfId="1" applyFont="1" applyFill="1" applyBorder="1" applyAlignment="1">
      <alignment horizontal="right" vertical="top"/>
    </xf>
    <xf numFmtId="3" fontId="13" fillId="0" borderId="70" xfId="0" applyNumberFormat="1" applyFont="1" applyFill="1" applyBorder="1"/>
    <xf numFmtId="0" fontId="13" fillId="0" borderId="106" xfId="0" applyFont="1" applyFill="1" applyBorder="1"/>
    <xf numFmtId="0" fontId="0" fillId="0" borderId="0" xfId="0" applyFill="1"/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/>
    <xf numFmtId="0" fontId="4" fillId="0" borderId="0" xfId="0" applyFont="1" applyFill="1" applyAlignment="1">
      <alignment horizontal="center"/>
    </xf>
    <xf numFmtId="43" fontId="13" fillId="0" borderId="20" xfId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3" fontId="13" fillId="0" borderId="24" xfId="1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73" xfId="0" applyFont="1" applyFill="1" applyBorder="1" applyAlignment="1">
      <alignment horizontal="center" vertical="center" textRotation="90" wrapText="1"/>
    </xf>
    <xf numFmtId="0" fontId="25" fillId="0" borderId="72" xfId="0" applyFont="1" applyFill="1" applyBorder="1" applyAlignment="1">
      <alignment horizontal="center" vertical="center" textRotation="90" wrapText="1"/>
    </xf>
    <xf numFmtId="0" fontId="25" fillId="0" borderId="7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textRotation="90" wrapText="1"/>
    </xf>
    <xf numFmtId="0" fontId="18" fillId="0" borderId="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/>
    <xf numFmtId="0" fontId="0" fillId="0" borderId="12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6" fillId="0" borderId="147" xfId="0" applyFont="1" applyBorder="1" applyAlignment="1">
      <alignment vertical="top" wrapText="1"/>
    </xf>
    <xf numFmtId="0" fontId="46" fillId="0" borderId="153" xfId="0" applyFont="1" applyBorder="1" applyAlignment="1">
      <alignment vertical="top" wrapText="1"/>
    </xf>
    <xf numFmtId="0" fontId="46" fillId="0" borderId="150" xfId="0" applyFont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/>
    </xf>
    <xf numFmtId="0" fontId="46" fillId="0" borderId="139" xfId="0" applyFont="1" applyBorder="1" applyAlignment="1">
      <alignment horizontal="center" wrapText="1"/>
    </xf>
    <xf numFmtId="0" fontId="46" fillId="0" borderId="140" xfId="0" applyFont="1" applyBorder="1" applyAlignment="1">
      <alignment horizontal="center" wrapText="1"/>
    </xf>
    <xf numFmtId="0" fontId="46" fillId="0" borderId="144" xfId="0" applyFont="1" applyBorder="1" applyAlignment="1">
      <alignment horizontal="center" wrapText="1"/>
    </xf>
    <xf numFmtId="0" fontId="46" fillId="0" borderId="143" xfId="0" applyFont="1" applyBorder="1" applyAlignment="1">
      <alignment horizontal="center" wrapText="1"/>
    </xf>
    <xf numFmtId="0" fontId="46" fillId="0" borderId="145" xfId="0" applyFont="1" applyBorder="1" applyAlignment="1">
      <alignment horizontal="center" vertical="top" wrapText="1"/>
    </xf>
    <xf numFmtId="0" fontId="46" fillId="0" borderId="146" xfId="0" applyFont="1" applyBorder="1" applyAlignment="1">
      <alignment horizontal="center" vertical="top" wrapText="1"/>
    </xf>
    <xf numFmtId="0" fontId="46" fillId="0" borderId="141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view="pageBreakPreview" topLeftCell="A134" zoomScale="110" zoomScaleNormal="100" zoomScaleSheetLayoutView="110" workbookViewId="0">
      <selection activeCell="G22" sqref="G22"/>
    </sheetView>
  </sheetViews>
  <sheetFormatPr defaultRowHeight="12.75" x14ac:dyDescent="0.2"/>
  <cols>
    <col min="1" max="1" width="6.85546875" style="56" customWidth="1"/>
    <col min="2" max="2" width="8.85546875" style="56" bestFit="1" customWidth="1"/>
    <col min="3" max="3" width="6" style="56" customWidth="1"/>
    <col min="4" max="4" width="45.5703125" style="56" customWidth="1"/>
    <col min="5" max="7" width="16.140625" style="66" customWidth="1"/>
    <col min="8" max="8" width="16.140625" style="66" hidden="1" customWidth="1"/>
    <col min="9" max="9" width="11" style="56" customWidth="1"/>
    <col min="10" max="16384" width="9.140625" style="56"/>
  </cols>
  <sheetData>
    <row r="1" spans="1:8" ht="18" x14ac:dyDescent="0.25">
      <c r="B1" s="530" t="s">
        <v>358</v>
      </c>
      <c r="C1" s="530"/>
      <c r="D1" s="530"/>
      <c r="E1" s="530"/>
      <c r="F1" s="56"/>
      <c r="G1" s="56"/>
      <c r="H1" s="56"/>
    </row>
    <row r="2" spans="1:8" ht="18" x14ac:dyDescent="0.25">
      <c r="B2" s="65"/>
      <c r="C2" s="65"/>
      <c r="D2" s="65"/>
    </row>
    <row r="3" spans="1:8" x14ac:dyDescent="0.2">
      <c r="E3" s="67" t="s">
        <v>47</v>
      </c>
      <c r="F3" s="67"/>
      <c r="G3" s="67"/>
      <c r="H3" s="67"/>
    </row>
    <row r="4" spans="1:8" ht="15" customHeight="1" x14ac:dyDescent="0.2">
      <c r="A4" s="520" t="s">
        <v>2</v>
      </c>
      <c r="B4" s="520" t="s">
        <v>3</v>
      </c>
      <c r="C4" s="520" t="s">
        <v>4</v>
      </c>
      <c r="D4" s="520" t="s">
        <v>65</v>
      </c>
      <c r="E4" s="527" t="s">
        <v>399</v>
      </c>
      <c r="F4" s="523" t="s">
        <v>56</v>
      </c>
      <c r="G4" s="524"/>
      <c r="H4" s="68"/>
    </row>
    <row r="5" spans="1:8" ht="15" customHeight="1" x14ac:dyDescent="0.2">
      <c r="A5" s="521"/>
      <c r="B5" s="521"/>
      <c r="C5" s="521"/>
      <c r="D5" s="521"/>
      <c r="E5" s="528"/>
      <c r="F5" s="525"/>
      <c r="G5" s="526"/>
      <c r="H5" s="68"/>
    </row>
    <row r="6" spans="1:8" ht="15" customHeight="1" x14ac:dyDescent="0.2">
      <c r="A6" s="522"/>
      <c r="B6" s="522"/>
      <c r="C6" s="522"/>
      <c r="D6" s="522"/>
      <c r="E6" s="522"/>
      <c r="F6" s="69" t="s">
        <v>224</v>
      </c>
      <c r="G6" s="69" t="s">
        <v>225</v>
      </c>
      <c r="H6" s="70"/>
    </row>
    <row r="7" spans="1:8" s="76" customFormat="1" ht="8.1" customHeight="1" x14ac:dyDescent="0.2">
      <c r="A7" s="71">
        <v>1</v>
      </c>
      <c r="B7" s="72">
        <v>2</v>
      </c>
      <c r="C7" s="72">
        <v>3</v>
      </c>
      <c r="D7" s="73">
        <v>4</v>
      </c>
      <c r="E7" s="74">
        <v>5</v>
      </c>
      <c r="F7" s="74">
        <v>6</v>
      </c>
      <c r="G7" s="74">
        <v>7</v>
      </c>
      <c r="H7" s="75"/>
    </row>
    <row r="8" spans="1:8" s="62" customFormat="1" hidden="1" x14ac:dyDescent="0.2">
      <c r="A8" s="5" t="s">
        <v>214</v>
      </c>
      <c r="B8" s="6"/>
      <c r="C8" s="6"/>
      <c r="D8" s="7" t="s">
        <v>148</v>
      </c>
      <c r="E8" s="8">
        <f t="shared" ref="E8:G9" si="0">SUM(E9)</f>
        <v>0</v>
      </c>
      <c r="F8" s="8">
        <f t="shared" si="0"/>
        <v>0</v>
      </c>
      <c r="G8" s="8">
        <f t="shared" si="0"/>
        <v>0</v>
      </c>
      <c r="H8" s="9" t="str">
        <f xml:space="preserve"> IF(SUM(F8:G8)=E8,"Tak","Nie")</f>
        <v>Tak</v>
      </c>
    </row>
    <row r="9" spans="1:8" s="62" customFormat="1" hidden="1" x14ac:dyDescent="0.2">
      <c r="A9" s="10"/>
      <c r="B9" s="11" t="s">
        <v>215</v>
      </c>
      <c r="C9" s="12"/>
      <c r="D9" s="13" t="s">
        <v>151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9" t="str">
        <f t="shared" ref="H9:H60" si="1" xml:space="preserve"> IF(SUM(F9:G9)=E9,"Tak","Nie")</f>
        <v>Tak</v>
      </c>
    </row>
    <row r="10" spans="1:8" s="62" customFormat="1" ht="45" hidden="1" x14ac:dyDescent="0.2">
      <c r="A10" s="10"/>
      <c r="B10" s="10"/>
      <c r="C10" s="15">
        <v>6207</v>
      </c>
      <c r="D10" s="16" t="s">
        <v>342</v>
      </c>
      <c r="E10" s="14">
        <v>0</v>
      </c>
      <c r="F10" s="14">
        <v>0</v>
      </c>
      <c r="G10" s="14">
        <v>0</v>
      </c>
      <c r="H10" s="9" t="str">
        <f t="shared" si="1"/>
        <v>Tak</v>
      </c>
    </row>
    <row r="11" spans="1:8" s="62" customFormat="1" x14ac:dyDescent="0.2">
      <c r="A11" s="17">
        <v>630</v>
      </c>
      <c r="B11" s="6"/>
      <c r="C11" s="6"/>
      <c r="D11" s="18" t="s">
        <v>156</v>
      </c>
      <c r="E11" s="8">
        <f>SUM(E14,E12)</f>
        <v>211826</v>
      </c>
      <c r="F11" s="8">
        <f t="shared" ref="F11:G11" si="2">SUM(F14,F12)</f>
        <v>0</v>
      </c>
      <c r="G11" s="8">
        <f t="shared" si="2"/>
        <v>211826</v>
      </c>
      <c r="H11" s="9" t="str">
        <f t="shared" ref="H11:H12" si="3" xml:space="preserve"> IF(SUM(F11:G11)=E11,"Tak","Nie")</f>
        <v>Tak</v>
      </c>
    </row>
    <row r="12" spans="1:8" s="62" customFormat="1" x14ac:dyDescent="0.2">
      <c r="A12" s="10"/>
      <c r="B12" s="19">
        <v>63003</v>
      </c>
      <c r="C12" s="12"/>
      <c r="D12" s="20" t="s">
        <v>285</v>
      </c>
      <c r="E12" s="14">
        <f>SUM(E13:E13)</f>
        <v>99750</v>
      </c>
      <c r="F12" s="14">
        <f>SUM(F13:F13)</f>
        <v>0</v>
      </c>
      <c r="G12" s="14">
        <f>SUM(G13:G13)</f>
        <v>99750</v>
      </c>
      <c r="H12" s="9" t="str">
        <f t="shared" si="3"/>
        <v>Tak</v>
      </c>
    </row>
    <row r="13" spans="1:8" s="62" customFormat="1" ht="48" customHeight="1" x14ac:dyDescent="0.2">
      <c r="A13" s="10"/>
      <c r="B13" s="10"/>
      <c r="C13" s="15">
        <v>6207</v>
      </c>
      <c r="D13" s="16" t="str">
        <f>D10</f>
        <v>Dotacje celowe w ramach programów finansowanych z udziałem środków europejskich oraz środków, o których mowa w art.5 ust.1 pkt. 3 oraz ust. 3 pkt 5 i 6 ustawy, lub płatności w ramach budżetu środków europejskich</v>
      </c>
      <c r="E13" s="14">
        <v>99750</v>
      </c>
      <c r="F13" s="14">
        <v>0</v>
      </c>
      <c r="G13" s="14">
        <v>99750</v>
      </c>
      <c r="H13" s="9" t="str">
        <f t="shared" ref="H13:H14" si="4" xml:space="preserve"> IF(SUM(F13:G13)=E13,"Tak","Nie")</f>
        <v>Tak</v>
      </c>
    </row>
    <row r="14" spans="1:8" s="62" customFormat="1" x14ac:dyDescent="0.2">
      <c r="A14" s="10"/>
      <c r="B14" s="19">
        <v>63095</v>
      </c>
      <c r="C14" s="12"/>
      <c r="D14" s="20" t="s">
        <v>139</v>
      </c>
      <c r="E14" s="14">
        <f>SUM(E15:E15)</f>
        <v>112076</v>
      </c>
      <c r="F14" s="14">
        <f>SUM(F15:F15)</f>
        <v>0</v>
      </c>
      <c r="G14" s="14">
        <f>SUM(G15:G15)</f>
        <v>112076</v>
      </c>
      <c r="H14" s="9" t="str">
        <f t="shared" si="4"/>
        <v>Tak</v>
      </c>
    </row>
    <row r="15" spans="1:8" s="62" customFormat="1" ht="50.25" customHeight="1" x14ac:dyDescent="0.2">
      <c r="A15" s="10"/>
      <c r="B15" s="10"/>
      <c r="C15" s="15">
        <v>6207</v>
      </c>
      <c r="D15" s="16" t="str">
        <f>D13</f>
        <v>Dotacje celowe w ramach programów finansowanych z udziałem środków europejskich oraz środków, o których mowa w art.5 ust.1 pkt. 3 oraz ust. 3 pkt 5 i 6 ustawy, lub płatności w ramach budżetu środków europejskich</v>
      </c>
      <c r="E15" s="14">
        <v>112076</v>
      </c>
      <c r="F15" s="14">
        <v>0</v>
      </c>
      <c r="G15" s="14">
        <v>112076</v>
      </c>
      <c r="H15" s="9" t="str">
        <f t="shared" ref="H15" si="5" xml:space="preserve"> IF(SUM(F15:G15)=E15,"Tak","Nie")</f>
        <v>Tak</v>
      </c>
    </row>
    <row r="16" spans="1:8" s="62" customFormat="1" x14ac:dyDescent="0.2">
      <c r="A16" s="21">
        <v>700</v>
      </c>
      <c r="B16" s="6"/>
      <c r="C16" s="6"/>
      <c r="D16" s="18" t="s">
        <v>78</v>
      </c>
      <c r="E16" s="22">
        <f>SUM(E17)</f>
        <v>368500</v>
      </c>
      <c r="F16" s="22">
        <f>SUM(F17)</f>
        <v>106500</v>
      </c>
      <c r="G16" s="22">
        <f>SUM(G17)</f>
        <v>262000</v>
      </c>
      <c r="H16" s="9" t="str">
        <f t="shared" si="1"/>
        <v>Tak</v>
      </c>
    </row>
    <row r="17" spans="1:10" s="62" customFormat="1" x14ac:dyDescent="0.2">
      <c r="A17" s="10"/>
      <c r="B17" s="19">
        <v>70005</v>
      </c>
      <c r="C17" s="12"/>
      <c r="D17" s="20" t="s">
        <v>79</v>
      </c>
      <c r="E17" s="14">
        <f>SUM(E18:E24)</f>
        <v>368500</v>
      </c>
      <c r="F17" s="14">
        <f>SUM(F18:F24)</f>
        <v>106500</v>
      </c>
      <c r="G17" s="14">
        <f>SUM(G18:G24)</f>
        <v>262000</v>
      </c>
      <c r="H17" s="9" t="str">
        <f t="shared" si="1"/>
        <v>Tak</v>
      </c>
    </row>
    <row r="18" spans="1:10" s="338" customFormat="1" x14ac:dyDescent="0.2">
      <c r="A18" s="337"/>
      <c r="B18" s="337"/>
      <c r="C18" s="231">
        <v>470</v>
      </c>
      <c r="D18" s="23" t="s">
        <v>80</v>
      </c>
      <c r="E18" s="24">
        <v>30000</v>
      </c>
      <c r="F18" s="24">
        <v>30000</v>
      </c>
      <c r="G18" s="24">
        <v>0</v>
      </c>
      <c r="H18" s="31" t="str">
        <f t="shared" si="1"/>
        <v>Tak</v>
      </c>
      <c r="I18" s="223"/>
      <c r="J18" s="223"/>
    </row>
    <row r="19" spans="1:10" s="338" customFormat="1" x14ac:dyDescent="0.2">
      <c r="A19" s="337"/>
      <c r="B19" s="337"/>
      <c r="C19" s="339"/>
      <c r="D19" s="25" t="s">
        <v>81</v>
      </c>
      <c r="E19" s="340"/>
      <c r="F19" s="340"/>
      <c r="G19" s="340"/>
      <c r="H19" s="31" t="str">
        <f t="shared" si="1"/>
        <v>Tak</v>
      </c>
      <c r="I19" s="223"/>
      <c r="J19" s="223"/>
    </row>
    <row r="20" spans="1:10" s="136" customFormat="1" ht="50.25" customHeight="1" x14ac:dyDescent="0.2">
      <c r="A20" s="337"/>
      <c r="B20" s="337"/>
      <c r="C20" s="231">
        <v>750</v>
      </c>
      <c r="D20" s="289" t="s">
        <v>343</v>
      </c>
      <c r="E20" s="24">
        <v>67000</v>
      </c>
      <c r="F20" s="24">
        <v>67000</v>
      </c>
      <c r="G20" s="24"/>
      <c r="H20" s="31" t="str">
        <f t="shared" si="1"/>
        <v>Tak</v>
      </c>
      <c r="I20" s="341"/>
      <c r="J20" s="341"/>
    </row>
    <row r="21" spans="1:10" s="338" customFormat="1" ht="33.75" x14ac:dyDescent="0.2">
      <c r="A21" s="337"/>
      <c r="B21" s="337"/>
      <c r="C21" s="342">
        <v>760</v>
      </c>
      <c r="D21" s="343" t="s">
        <v>246</v>
      </c>
      <c r="E21" s="344">
        <v>2000</v>
      </c>
      <c r="F21" s="344">
        <v>0</v>
      </c>
      <c r="G21" s="344">
        <v>2000</v>
      </c>
      <c r="H21" s="9" t="str">
        <f t="shared" si="1"/>
        <v>Tak</v>
      </c>
      <c r="I21" s="223"/>
      <c r="J21" s="223"/>
    </row>
    <row r="22" spans="1:10" s="223" customFormat="1" ht="22.5" x14ac:dyDescent="0.2">
      <c r="A22" s="337"/>
      <c r="B22" s="337"/>
      <c r="C22" s="26">
        <v>770</v>
      </c>
      <c r="D22" s="27" t="s">
        <v>247</v>
      </c>
      <c r="E22" s="28">
        <v>260000</v>
      </c>
      <c r="F22" s="28">
        <v>0</v>
      </c>
      <c r="G22" s="28">
        <v>260000</v>
      </c>
      <c r="H22" s="31" t="str">
        <f t="shared" si="1"/>
        <v>Tak</v>
      </c>
    </row>
    <row r="23" spans="1:10" s="338" customFormat="1" x14ac:dyDescent="0.2">
      <c r="A23" s="337"/>
      <c r="B23" s="337"/>
      <c r="C23" s="26">
        <v>920</v>
      </c>
      <c r="D23" s="29" t="s">
        <v>132</v>
      </c>
      <c r="E23" s="28">
        <v>1500</v>
      </c>
      <c r="F23" s="28">
        <v>1500</v>
      </c>
      <c r="G23" s="28"/>
      <c r="H23" s="9" t="str">
        <f t="shared" si="1"/>
        <v>Tak</v>
      </c>
      <c r="I23" s="223"/>
      <c r="J23" s="223"/>
    </row>
    <row r="24" spans="1:10" s="338" customFormat="1" x14ac:dyDescent="0.2">
      <c r="A24" s="337"/>
      <c r="B24" s="337"/>
      <c r="C24" s="231">
        <v>970</v>
      </c>
      <c r="D24" s="23" t="s">
        <v>248</v>
      </c>
      <c r="E24" s="24">
        <v>8000</v>
      </c>
      <c r="F24" s="24">
        <v>8000</v>
      </c>
      <c r="G24" s="24"/>
      <c r="H24" s="31" t="str">
        <f t="shared" si="1"/>
        <v>Tak</v>
      </c>
      <c r="I24" s="223"/>
      <c r="J24" s="223"/>
    </row>
    <row r="25" spans="1:10" s="127" customFormat="1" x14ac:dyDescent="0.2">
      <c r="A25" s="21">
        <v>750</v>
      </c>
      <c r="B25" s="6"/>
      <c r="C25" s="6"/>
      <c r="D25" s="18" t="s">
        <v>83</v>
      </c>
      <c r="E25" s="22">
        <f>SUM(E26,E28,E32)</f>
        <v>969675</v>
      </c>
      <c r="F25" s="22">
        <f>SUM(F26,F28,F32)</f>
        <v>89310</v>
      </c>
      <c r="G25" s="22">
        <f>SUM(G26,G28,G32)</f>
        <v>880365</v>
      </c>
      <c r="H25" s="9" t="str">
        <f t="shared" si="1"/>
        <v>Tak</v>
      </c>
      <c r="I25" s="62"/>
      <c r="J25" s="62"/>
    </row>
    <row r="26" spans="1:10" s="127" customFormat="1" x14ac:dyDescent="0.2">
      <c r="A26" s="10"/>
      <c r="B26" s="19">
        <v>75011</v>
      </c>
      <c r="C26" s="12"/>
      <c r="D26" s="20" t="s">
        <v>84</v>
      </c>
      <c r="E26" s="14">
        <f>SUM(E27)</f>
        <v>68500</v>
      </c>
      <c r="F26" s="14">
        <f>SUM(F27)</f>
        <v>68500</v>
      </c>
      <c r="G26" s="14">
        <f>SUM(G27)</f>
        <v>0</v>
      </c>
      <c r="H26" s="9" t="str">
        <f t="shared" si="1"/>
        <v>Tak</v>
      </c>
      <c r="I26" s="62"/>
      <c r="J26" s="62"/>
    </row>
    <row r="27" spans="1:10" s="127" customFormat="1" ht="36" customHeight="1" x14ac:dyDescent="0.2">
      <c r="A27" s="10"/>
      <c r="B27" s="10"/>
      <c r="C27" s="345">
        <v>2010</v>
      </c>
      <c r="D27" s="343" t="s">
        <v>344</v>
      </c>
      <c r="E27" s="346">
        <v>68500</v>
      </c>
      <c r="F27" s="346">
        <v>68500</v>
      </c>
      <c r="G27" s="346">
        <v>0</v>
      </c>
      <c r="H27" s="9" t="str">
        <f t="shared" si="1"/>
        <v>Tak</v>
      </c>
      <c r="I27" s="62"/>
      <c r="J27" s="62"/>
    </row>
    <row r="28" spans="1:10" s="127" customFormat="1" x14ac:dyDescent="0.2">
      <c r="A28" s="10"/>
      <c r="B28" s="19">
        <v>75020</v>
      </c>
      <c r="C28" s="12"/>
      <c r="D28" s="20" t="s">
        <v>85</v>
      </c>
      <c r="E28" s="14">
        <f>SUM(E29)</f>
        <v>8800</v>
      </c>
      <c r="F28" s="14">
        <f>SUM(F29)</f>
        <v>8800</v>
      </c>
      <c r="G28" s="14">
        <f>SUM(G29)</f>
        <v>0</v>
      </c>
      <c r="H28" s="9" t="str">
        <f t="shared" si="1"/>
        <v>Tak</v>
      </c>
      <c r="I28" s="62"/>
      <c r="J28" s="62"/>
    </row>
    <row r="29" spans="1:10" s="127" customFormat="1" x14ac:dyDescent="0.2">
      <c r="A29" s="10"/>
      <c r="B29" s="10"/>
      <c r="C29" s="345">
        <v>2320</v>
      </c>
      <c r="D29" s="347" t="s">
        <v>86</v>
      </c>
      <c r="E29" s="346">
        <v>8800</v>
      </c>
      <c r="F29" s="346">
        <v>8800</v>
      </c>
      <c r="G29" s="346">
        <v>0</v>
      </c>
      <c r="H29" s="9" t="str">
        <f t="shared" si="1"/>
        <v>Tak</v>
      </c>
      <c r="I29" s="62"/>
      <c r="J29" s="62"/>
    </row>
    <row r="30" spans="1:10" s="127" customFormat="1" x14ac:dyDescent="0.2">
      <c r="A30" s="10"/>
      <c r="B30" s="10"/>
      <c r="C30" s="10"/>
      <c r="D30" s="2" t="s">
        <v>87</v>
      </c>
      <c r="E30" s="232"/>
      <c r="F30" s="232"/>
      <c r="G30" s="232"/>
      <c r="H30" s="9" t="str">
        <f t="shared" si="1"/>
        <v>Tak</v>
      </c>
      <c r="I30" s="62"/>
      <c r="J30" s="62"/>
    </row>
    <row r="31" spans="1:10" s="127" customFormat="1" x14ac:dyDescent="0.2">
      <c r="A31" s="10"/>
      <c r="B31" s="10"/>
      <c r="C31" s="233"/>
      <c r="D31" s="348" t="s">
        <v>88</v>
      </c>
      <c r="E31" s="234"/>
      <c r="F31" s="234"/>
      <c r="G31" s="234"/>
      <c r="H31" s="9" t="str">
        <f t="shared" si="1"/>
        <v>Tak</v>
      </c>
      <c r="I31" s="62"/>
      <c r="J31" s="62"/>
    </row>
    <row r="32" spans="1:10" s="127" customFormat="1" x14ac:dyDescent="0.2">
      <c r="A32" s="10"/>
      <c r="B32" s="19">
        <v>75023</v>
      </c>
      <c r="C32" s="12"/>
      <c r="D32" s="20" t="s">
        <v>89</v>
      </c>
      <c r="E32" s="14">
        <f>SUM(E33:E35)</f>
        <v>892375</v>
      </c>
      <c r="F32" s="14">
        <f>SUM(F33:F35)</f>
        <v>12010</v>
      </c>
      <c r="G32" s="14">
        <f>SUM(G33:G35)</f>
        <v>880365</v>
      </c>
      <c r="H32" s="9" t="str">
        <f t="shared" si="1"/>
        <v>Tak</v>
      </c>
      <c r="I32" s="62"/>
      <c r="J32" s="62"/>
    </row>
    <row r="33" spans="1:10" s="127" customFormat="1" x14ac:dyDescent="0.2">
      <c r="A33" s="10"/>
      <c r="B33" s="10"/>
      <c r="C33" s="15">
        <v>830</v>
      </c>
      <c r="D33" s="20" t="s">
        <v>90</v>
      </c>
      <c r="E33" s="14">
        <v>12000</v>
      </c>
      <c r="F33" s="14">
        <v>12000</v>
      </c>
      <c r="G33" s="14">
        <v>0</v>
      </c>
      <c r="H33" s="9" t="str">
        <f t="shared" si="1"/>
        <v>Tak</v>
      </c>
      <c r="I33" s="62"/>
      <c r="J33" s="62"/>
    </row>
    <row r="34" spans="1:10" s="127" customFormat="1" ht="33.75" x14ac:dyDescent="0.2">
      <c r="A34" s="10"/>
      <c r="B34" s="10"/>
      <c r="C34" s="345">
        <v>2360</v>
      </c>
      <c r="D34" s="343" t="s">
        <v>345</v>
      </c>
      <c r="E34" s="346">
        <v>10</v>
      </c>
      <c r="F34" s="346">
        <v>10</v>
      </c>
      <c r="G34" s="346"/>
      <c r="H34" s="9" t="str">
        <f t="shared" si="1"/>
        <v>Tak</v>
      </c>
      <c r="I34" s="62"/>
      <c r="J34" s="62"/>
    </row>
    <row r="35" spans="1:10" s="62" customFormat="1" ht="49.5" customHeight="1" x14ac:dyDescent="0.2">
      <c r="A35" s="10"/>
      <c r="B35" s="10"/>
      <c r="C35" s="15">
        <v>6207</v>
      </c>
      <c r="D35" s="16" t="str">
        <f>D15</f>
        <v>Dotacje celowe w ramach programów finansowanych z udziałem środków europejskich oraz środków, o których mowa w art.5 ust.1 pkt. 3 oraz ust. 3 pkt 5 i 6 ustawy, lub płatności w ramach budżetu środków europejskich</v>
      </c>
      <c r="E35" s="14">
        <v>880365</v>
      </c>
      <c r="F35" s="14">
        <v>0</v>
      </c>
      <c r="G35" s="14">
        <v>880365</v>
      </c>
      <c r="H35" s="9" t="str">
        <f t="shared" ref="H35" si="6" xml:space="preserve"> IF(SUM(F35:G35)=E35,"Tak","Nie")</f>
        <v>Tak</v>
      </c>
    </row>
    <row r="36" spans="1:10" s="127" customFormat="1" x14ac:dyDescent="0.2">
      <c r="A36" s="21">
        <v>751</v>
      </c>
      <c r="B36" s="6"/>
      <c r="C36" s="6"/>
      <c r="D36" s="18" t="s">
        <v>91</v>
      </c>
      <c r="E36" s="22">
        <f>SUM(E38)</f>
        <v>936</v>
      </c>
      <c r="F36" s="22">
        <f>SUM(F38)</f>
        <v>936</v>
      </c>
      <c r="G36" s="22">
        <f>SUM(G38)</f>
        <v>0</v>
      </c>
      <c r="H36" s="9" t="str">
        <f t="shared" si="1"/>
        <v>Tak</v>
      </c>
      <c r="I36" s="62"/>
      <c r="J36" s="62"/>
    </row>
    <row r="37" spans="1:10" s="127" customFormat="1" x14ac:dyDescent="0.2">
      <c r="A37" s="233"/>
      <c r="B37" s="233"/>
      <c r="C37" s="233"/>
      <c r="D37" s="235" t="s">
        <v>92</v>
      </c>
      <c r="E37" s="234"/>
      <c r="F37" s="234"/>
      <c r="G37" s="234"/>
      <c r="H37" s="9" t="str">
        <f t="shared" si="1"/>
        <v>Tak</v>
      </c>
      <c r="I37" s="62"/>
      <c r="J37" s="62"/>
    </row>
    <row r="38" spans="1:10" s="127" customFormat="1" x14ac:dyDescent="0.2">
      <c r="A38" s="10"/>
      <c r="B38" s="349">
        <v>75101</v>
      </c>
      <c r="C38" s="6"/>
      <c r="D38" s="347" t="s">
        <v>93</v>
      </c>
      <c r="E38" s="346">
        <f>SUM(E40)</f>
        <v>936</v>
      </c>
      <c r="F38" s="346">
        <f>SUM(F40)</f>
        <v>936</v>
      </c>
      <c r="G38" s="346">
        <v>0</v>
      </c>
      <c r="H38" s="9" t="str">
        <f t="shared" si="1"/>
        <v>Tak</v>
      </c>
      <c r="I38" s="62"/>
      <c r="J38" s="62"/>
    </row>
    <row r="39" spans="1:10" s="127" customFormat="1" x14ac:dyDescent="0.2">
      <c r="A39" s="10"/>
      <c r="B39" s="233"/>
      <c r="C39" s="233"/>
      <c r="D39" s="348" t="s">
        <v>94</v>
      </c>
      <c r="E39" s="234"/>
      <c r="F39" s="234"/>
      <c r="G39" s="234"/>
      <c r="H39" s="9" t="str">
        <f t="shared" si="1"/>
        <v>Tak</v>
      </c>
      <c r="I39" s="62"/>
      <c r="J39" s="62"/>
    </row>
    <row r="40" spans="1:10" s="127" customFormat="1" ht="33.75" x14ac:dyDescent="0.2">
      <c r="A40" s="10"/>
      <c r="B40" s="10"/>
      <c r="C40" s="345">
        <v>2010</v>
      </c>
      <c r="D40" s="343" t="s">
        <v>344</v>
      </c>
      <c r="E40" s="346">
        <v>936</v>
      </c>
      <c r="F40" s="346">
        <v>936</v>
      </c>
      <c r="G40" s="346">
        <v>0</v>
      </c>
      <c r="H40" s="9" t="str">
        <f t="shared" si="1"/>
        <v>Tak</v>
      </c>
      <c r="I40" s="62"/>
      <c r="J40" s="62"/>
    </row>
    <row r="41" spans="1:10" s="127" customFormat="1" x14ac:dyDescent="0.2">
      <c r="A41" s="21">
        <v>756</v>
      </c>
      <c r="B41" s="6"/>
      <c r="C41" s="6"/>
      <c r="D41" s="18" t="s">
        <v>95</v>
      </c>
      <c r="E41" s="22">
        <f>SUM(E44,E48,E58,E71,E79)</f>
        <v>5547925</v>
      </c>
      <c r="F41" s="22">
        <f>SUM(F44,F48,F58,F71,F79)</f>
        <v>5547925</v>
      </c>
      <c r="G41" s="22">
        <f>SUM(G44,G48,G58,G71,G79)</f>
        <v>0</v>
      </c>
      <c r="H41" s="9" t="str">
        <f t="shared" si="1"/>
        <v>Tak</v>
      </c>
      <c r="I41" s="62"/>
      <c r="J41" s="62"/>
    </row>
    <row r="42" spans="1:10" s="127" customFormat="1" x14ac:dyDescent="0.2">
      <c r="A42" s="10"/>
      <c r="B42" s="10"/>
      <c r="C42" s="10"/>
      <c r="D42" s="236" t="s">
        <v>96</v>
      </c>
      <c r="E42" s="232"/>
      <c r="F42" s="232"/>
      <c r="G42" s="232"/>
      <c r="H42" s="9" t="str">
        <f t="shared" si="1"/>
        <v>Tak</v>
      </c>
      <c r="I42" s="62"/>
      <c r="J42" s="62"/>
    </row>
    <row r="43" spans="1:10" s="127" customFormat="1" x14ac:dyDescent="0.2">
      <c r="A43" s="233"/>
      <c r="B43" s="233"/>
      <c r="C43" s="233"/>
      <c r="D43" s="235" t="s">
        <v>97</v>
      </c>
      <c r="E43" s="234"/>
      <c r="F43" s="234"/>
      <c r="G43" s="234"/>
      <c r="H43" s="9" t="str">
        <f t="shared" si="1"/>
        <v>Tak</v>
      </c>
      <c r="I43" s="62"/>
      <c r="J43" s="62"/>
    </row>
    <row r="44" spans="1:10" s="338" customFormat="1" x14ac:dyDescent="0.2">
      <c r="A44" s="337"/>
      <c r="B44" s="350">
        <v>75601</v>
      </c>
      <c r="C44" s="339"/>
      <c r="D44" s="25" t="s">
        <v>98</v>
      </c>
      <c r="E44" s="351">
        <f>SUM(E45:E47)</f>
        <v>6500</v>
      </c>
      <c r="F44" s="351">
        <f>SUM(F45:F47)</f>
        <v>6500</v>
      </c>
      <c r="G44" s="351">
        <f>SUM(G45:G47)</f>
        <v>0</v>
      </c>
      <c r="H44" s="31" t="str">
        <f t="shared" si="1"/>
        <v>Tak</v>
      </c>
      <c r="I44" s="223"/>
      <c r="J44" s="223"/>
    </row>
    <row r="45" spans="1:10" s="338" customFormat="1" x14ac:dyDescent="0.2">
      <c r="A45" s="337"/>
      <c r="B45" s="337"/>
      <c r="C45" s="231">
        <v>350</v>
      </c>
      <c r="D45" s="23" t="s">
        <v>99</v>
      </c>
      <c r="E45" s="24">
        <v>6000</v>
      </c>
      <c r="F45" s="24">
        <v>6000</v>
      </c>
      <c r="G45" s="24">
        <v>0</v>
      </c>
      <c r="H45" s="31" t="str">
        <f t="shared" si="1"/>
        <v>Tak</v>
      </c>
      <c r="I45" s="223"/>
      <c r="J45" s="223"/>
    </row>
    <row r="46" spans="1:10" s="338" customFormat="1" x14ac:dyDescent="0.2">
      <c r="A46" s="337"/>
      <c r="B46" s="337"/>
      <c r="C46" s="339"/>
      <c r="D46" s="25" t="s">
        <v>100</v>
      </c>
      <c r="E46" s="340"/>
      <c r="F46" s="340"/>
      <c r="G46" s="340"/>
      <c r="H46" s="31" t="str">
        <f t="shared" si="1"/>
        <v>Tak</v>
      </c>
      <c r="I46" s="223"/>
      <c r="J46" s="223"/>
    </row>
    <row r="47" spans="1:10" s="338" customFormat="1" x14ac:dyDescent="0.2">
      <c r="A47" s="337"/>
      <c r="B47" s="337"/>
      <c r="C47" s="26">
        <v>910</v>
      </c>
      <c r="D47" s="29" t="s">
        <v>82</v>
      </c>
      <c r="E47" s="28">
        <v>500</v>
      </c>
      <c r="F47" s="28">
        <v>500</v>
      </c>
      <c r="G47" s="28">
        <v>0</v>
      </c>
      <c r="H47" s="31" t="str">
        <f t="shared" si="1"/>
        <v>Tak</v>
      </c>
      <c r="I47" s="223"/>
      <c r="J47" s="223"/>
    </row>
    <row r="48" spans="1:10" s="338" customFormat="1" x14ac:dyDescent="0.2">
      <c r="A48" s="337"/>
      <c r="B48" s="32">
        <v>75615</v>
      </c>
      <c r="C48" s="352"/>
      <c r="D48" s="23" t="s">
        <v>101</v>
      </c>
      <c r="E48" s="24">
        <f>SUM(E51:E57)</f>
        <v>2386400</v>
      </c>
      <c r="F48" s="24">
        <f>SUM(F51:F57)</f>
        <v>2386400</v>
      </c>
      <c r="G48" s="24">
        <f>SUM(G51:G57)</f>
        <v>0</v>
      </c>
      <c r="H48" s="31" t="str">
        <f t="shared" si="1"/>
        <v>Tak</v>
      </c>
      <c r="I48" s="223"/>
      <c r="J48" s="223"/>
    </row>
    <row r="49" spans="1:10" s="338" customFormat="1" x14ac:dyDescent="0.2">
      <c r="A49" s="337"/>
      <c r="B49" s="337"/>
      <c r="C49" s="337"/>
      <c r="D49" s="353" t="s">
        <v>102</v>
      </c>
      <c r="E49" s="354"/>
      <c r="F49" s="354"/>
      <c r="G49" s="354"/>
      <c r="H49" s="31" t="str">
        <f t="shared" si="1"/>
        <v>Tak</v>
      </c>
      <c r="I49" s="223"/>
      <c r="J49" s="223"/>
    </row>
    <row r="50" spans="1:10" s="338" customFormat="1" x14ac:dyDescent="0.2">
      <c r="A50" s="337"/>
      <c r="B50" s="355"/>
      <c r="C50" s="355"/>
      <c r="D50" s="356" t="s">
        <v>103</v>
      </c>
      <c r="E50" s="357"/>
      <c r="F50" s="357"/>
      <c r="G50" s="357"/>
      <c r="H50" s="31" t="str">
        <f t="shared" si="1"/>
        <v>Tak</v>
      </c>
      <c r="I50" s="223"/>
      <c r="J50" s="223"/>
    </row>
    <row r="51" spans="1:10" s="338" customFormat="1" x14ac:dyDescent="0.2">
      <c r="A51" s="337"/>
      <c r="B51" s="337"/>
      <c r="C51" s="358">
        <v>310</v>
      </c>
      <c r="D51" s="25" t="s">
        <v>104</v>
      </c>
      <c r="E51" s="351">
        <v>1716000</v>
      </c>
      <c r="F51" s="351">
        <v>1716000</v>
      </c>
      <c r="G51" s="351"/>
      <c r="H51" s="31" t="str">
        <f t="shared" si="1"/>
        <v>Tak</v>
      </c>
      <c r="I51" s="223"/>
      <c r="J51" s="223"/>
    </row>
    <row r="52" spans="1:10" s="338" customFormat="1" x14ac:dyDescent="0.2">
      <c r="A52" s="337"/>
      <c r="B52" s="337"/>
      <c r="C52" s="26">
        <v>320</v>
      </c>
      <c r="D52" s="29" t="s">
        <v>105</v>
      </c>
      <c r="E52" s="28">
        <v>480000</v>
      </c>
      <c r="F52" s="28">
        <v>480000</v>
      </c>
      <c r="G52" s="28"/>
      <c r="H52" s="31" t="str">
        <f t="shared" si="1"/>
        <v>Tak</v>
      </c>
      <c r="I52" s="223"/>
      <c r="J52" s="223"/>
    </row>
    <row r="53" spans="1:10" s="338" customFormat="1" x14ac:dyDescent="0.2">
      <c r="A53" s="337"/>
      <c r="B53" s="337"/>
      <c r="C53" s="26">
        <v>330</v>
      </c>
      <c r="D53" s="29" t="s">
        <v>106</v>
      </c>
      <c r="E53" s="28">
        <v>177000</v>
      </c>
      <c r="F53" s="28">
        <v>177000</v>
      </c>
      <c r="G53" s="28"/>
      <c r="H53" s="31" t="str">
        <f t="shared" si="1"/>
        <v>Tak</v>
      </c>
      <c r="I53" s="223"/>
      <c r="J53" s="223"/>
    </row>
    <row r="54" spans="1:10" s="338" customFormat="1" x14ac:dyDescent="0.2">
      <c r="A54" s="337"/>
      <c r="B54" s="337"/>
      <c r="C54" s="26">
        <v>340</v>
      </c>
      <c r="D54" s="29" t="s">
        <v>107</v>
      </c>
      <c r="E54" s="28">
        <v>1300</v>
      </c>
      <c r="F54" s="28">
        <v>1300</v>
      </c>
      <c r="G54" s="28"/>
      <c r="H54" s="31" t="str">
        <f t="shared" si="1"/>
        <v>Tak</v>
      </c>
      <c r="I54" s="223"/>
      <c r="J54" s="223"/>
    </row>
    <row r="55" spans="1:10" s="338" customFormat="1" x14ac:dyDescent="0.2">
      <c r="A55" s="337"/>
      <c r="B55" s="337"/>
      <c r="C55" s="26">
        <v>500</v>
      </c>
      <c r="D55" s="29" t="s">
        <v>113</v>
      </c>
      <c r="E55" s="28">
        <v>10000</v>
      </c>
      <c r="F55" s="28">
        <v>10000</v>
      </c>
      <c r="G55" s="28">
        <v>0</v>
      </c>
      <c r="H55" s="31" t="str">
        <f t="shared" si="1"/>
        <v>Tak</v>
      </c>
      <c r="I55" s="223"/>
      <c r="J55" s="223"/>
    </row>
    <row r="56" spans="1:10" s="338" customFormat="1" x14ac:dyDescent="0.2">
      <c r="A56" s="337"/>
      <c r="B56" s="337"/>
      <c r="C56" s="26">
        <v>690</v>
      </c>
      <c r="D56" s="29" t="s">
        <v>77</v>
      </c>
      <c r="E56" s="28">
        <v>100</v>
      </c>
      <c r="F56" s="28">
        <v>100</v>
      </c>
      <c r="G56" s="28">
        <v>0</v>
      </c>
      <c r="H56" s="31" t="str">
        <f t="shared" si="1"/>
        <v>Tak</v>
      </c>
      <c r="I56" s="223"/>
      <c r="J56" s="223"/>
    </row>
    <row r="57" spans="1:10" s="338" customFormat="1" x14ac:dyDescent="0.2">
      <c r="A57" s="337"/>
      <c r="B57" s="337"/>
      <c r="C57" s="26">
        <v>910</v>
      </c>
      <c r="D57" s="29" t="s">
        <v>82</v>
      </c>
      <c r="E57" s="28">
        <v>2000</v>
      </c>
      <c r="F57" s="28">
        <v>2000</v>
      </c>
      <c r="G57" s="28">
        <v>0</v>
      </c>
      <c r="H57" s="31" t="str">
        <f t="shared" si="1"/>
        <v>Tak</v>
      </c>
      <c r="I57" s="223"/>
      <c r="J57" s="223"/>
    </row>
    <row r="58" spans="1:10" s="338" customFormat="1" x14ac:dyDescent="0.2">
      <c r="A58" s="337"/>
      <c r="B58" s="32">
        <v>75616</v>
      </c>
      <c r="C58" s="352"/>
      <c r="D58" s="23" t="s">
        <v>101</v>
      </c>
      <c r="E58" s="24">
        <f>SUM(E62:E70)</f>
        <v>1535600</v>
      </c>
      <c r="F58" s="24">
        <f>SUM(F62:F70)</f>
        <v>1535600</v>
      </c>
      <c r="G58" s="24">
        <f>SUM(G62:G70)</f>
        <v>0</v>
      </c>
      <c r="H58" s="31" t="str">
        <f t="shared" si="1"/>
        <v>Tak</v>
      </c>
      <c r="I58" s="223"/>
      <c r="J58" s="223"/>
    </row>
    <row r="59" spans="1:10" s="338" customFormat="1" x14ac:dyDescent="0.2">
      <c r="A59" s="337"/>
      <c r="B59" s="337"/>
      <c r="C59" s="337"/>
      <c r="D59" s="353" t="s">
        <v>108</v>
      </c>
      <c r="E59" s="354"/>
      <c r="F59" s="354"/>
      <c r="G59" s="354"/>
      <c r="H59" s="31" t="str">
        <f t="shared" si="1"/>
        <v>Tak</v>
      </c>
      <c r="I59" s="223"/>
      <c r="J59" s="223"/>
    </row>
    <row r="60" spans="1:10" s="338" customFormat="1" x14ac:dyDescent="0.2">
      <c r="A60" s="337"/>
      <c r="B60" s="337"/>
      <c r="C60" s="337"/>
      <c r="D60" s="353" t="s">
        <v>109</v>
      </c>
      <c r="E60" s="354"/>
      <c r="F60" s="354"/>
      <c r="G60" s="354"/>
      <c r="H60" s="31" t="str">
        <f t="shared" si="1"/>
        <v>Tak</v>
      </c>
      <c r="I60" s="223"/>
      <c r="J60" s="223"/>
    </row>
    <row r="61" spans="1:10" s="338" customFormat="1" x14ac:dyDescent="0.2">
      <c r="A61" s="337"/>
      <c r="B61" s="355"/>
      <c r="C61" s="355"/>
      <c r="D61" s="356" t="s">
        <v>110</v>
      </c>
      <c r="E61" s="357"/>
      <c r="F61" s="357"/>
      <c r="G61" s="357"/>
      <c r="H61" s="31" t="str">
        <f t="shared" ref="H61:H111" si="7" xml:space="preserve"> IF(SUM(F61:G61)=E61,"Tak","Nie")</f>
        <v>Tak</v>
      </c>
      <c r="I61" s="223"/>
      <c r="J61" s="223"/>
    </row>
    <row r="62" spans="1:10" s="338" customFormat="1" x14ac:dyDescent="0.2">
      <c r="A62" s="337"/>
      <c r="B62" s="337"/>
      <c r="C62" s="358">
        <v>310</v>
      </c>
      <c r="D62" s="25" t="s">
        <v>104</v>
      </c>
      <c r="E62" s="351">
        <v>529000</v>
      </c>
      <c r="F62" s="351">
        <v>529000</v>
      </c>
      <c r="G62" s="351"/>
      <c r="H62" s="31" t="str">
        <f t="shared" si="7"/>
        <v>Tak</v>
      </c>
      <c r="I62" s="223"/>
      <c r="J62" s="223"/>
    </row>
    <row r="63" spans="1:10" s="338" customFormat="1" x14ac:dyDescent="0.2">
      <c r="A63" s="337"/>
      <c r="B63" s="337"/>
      <c r="C63" s="26">
        <v>320</v>
      </c>
      <c r="D63" s="29" t="s">
        <v>105</v>
      </c>
      <c r="E63" s="28">
        <v>809000</v>
      </c>
      <c r="F63" s="28">
        <v>809000</v>
      </c>
      <c r="G63" s="28"/>
      <c r="H63" s="31" t="str">
        <f t="shared" si="7"/>
        <v>Tak</v>
      </c>
      <c r="I63" s="223"/>
      <c r="J63" s="223"/>
    </row>
    <row r="64" spans="1:10" s="338" customFormat="1" x14ac:dyDescent="0.2">
      <c r="A64" s="337"/>
      <c r="B64" s="337"/>
      <c r="C64" s="26">
        <v>330</v>
      </c>
      <c r="D64" s="29" t="s">
        <v>106</v>
      </c>
      <c r="E64" s="28">
        <v>4000</v>
      </c>
      <c r="F64" s="28">
        <v>4000</v>
      </c>
      <c r="G64" s="28">
        <v>0</v>
      </c>
      <c r="H64" s="31" t="str">
        <f t="shared" si="7"/>
        <v>Tak</v>
      </c>
      <c r="I64" s="359">
        <f>SUM(E51,E62)</f>
        <v>2245000</v>
      </c>
      <c r="J64" s="223"/>
    </row>
    <row r="65" spans="1:10" s="338" customFormat="1" x14ac:dyDescent="0.2">
      <c r="A65" s="337"/>
      <c r="B65" s="337"/>
      <c r="C65" s="26">
        <v>340</v>
      </c>
      <c r="D65" s="29" t="s">
        <v>107</v>
      </c>
      <c r="E65" s="28">
        <v>58000</v>
      </c>
      <c r="F65" s="28">
        <v>58000</v>
      </c>
      <c r="G65" s="28">
        <v>0</v>
      </c>
      <c r="H65" s="31" t="str">
        <f t="shared" si="7"/>
        <v>Tak</v>
      </c>
      <c r="I65" s="359">
        <f>SUM(E52,E63)</f>
        <v>1289000</v>
      </c>
      <c r="J65" s="223">
        <f>I65*2%</f>
        <v>25780</v>
      </c>
    </row>
    <row r="66" spans="1:10" s="338" customFormat="1" x14ac:dyDescent="0.2">
      <c r="A66" s="337"/>
      <c r="B66" s="337"/>
      <c r="C66" s="26">
        <v>360</v>
      </c>
      <c r="D66" s="29" t="s">
        <v>111</v>
      </c>
      <c r="E66" s="28">
        <v>15000</v>
      </c>
      <c r="F66" s="28">
        <v>15000</v>
      </c>
      <c r="G66" s="28">
        <v>0</v>
      </c>
      <c r="H66" s="31" t="str">
        <f t="shared" si="7"/>
        <v>Tak</v>
      </c>
      <c r="I66" s="223"/>
      <c r="J66" s="223"/>
    </row>
    <row r="67" spans="1:10" s="338" customFormat="1" x14ac:dyDescent="0.2">
      <c r="A67" s="337"/>
      <c r="B67" s="337"/>
      <c r="C67" s="26">
        <v>430</v>
      </c>
      <c r="D67" s="29" t="s">
        <v>112</v>
      </c>
      <c r="E67" s="28">
        <v>100</v>
      </c>
      <c r="F67" s="28">
        <v>100</v>
      </c>
      <c r="G67" s="28">
        <v>0</v>
      </c>
      <c r="H67" s="31" t="str">
        <f t="shared" si="7"/>
        <v>Tak</v>
      </c>
      <c r="I67" s="223"/>
      <c r="J67" s="223"/>
    </row>
    <row r="68" spans="1:10" s="338" customFormat="1" x14ac:dyDescent="0.2">
      <c r="A68" s="337"/>
      <c r="B68" s="337"/>
      <c r="C68" s="26">
        <v>500</v>
      </c>
      <c r="D68" s="29" t="s">
        <v>113</v>
      </c>
      <c r="E68" s="28">
        <v>110000</v>
      </c>
      <c r="F68" s="28">
        <v>110000</v>
      </c>
      <c r="G68" s="28">
        <v>0</v>
      </c>
      <c r="H68" s="31" t="str">
        <f t="shared" si="7"/>
        <v>Tak</v>
      </c>
      <c r="I68" s="223"/>
      <c r="J68" s="223"/>
    </row>
    <row r="69" spans="1:10" s="338" customFormat="1" x14ac:dyDescent="0.2">
      <c r="A69" s="337"/>
      <c r="B69" s="337"/>
      <c r="C69" s="26">
        <v>690</v>
      </c>
      <c r="D69" s="29" t="s">
        <v>77</v>
      </c>
      <c r="E69" s="28">
        <v>3500</v>
      </c>
      <c r="F69" s="28">
        <v>3500</v>
      </c>
      <c r="G69" s="28">
        <v>0</v>
      </c>
      <c r="H69" s="31" t="str">
        <f t="shared" si="7"/>
        <v>Tak</v>
      </c>
      <c r="I69" s="223"/>
      <c r="J69" s="223"/>
    </row>
    <row r="70" spans="1:10" s="338" customFormat="1" x14ac:dyDescent="0.2">
      <c r="A70" s="337"/>
      <c r="B70" s="337"/>
      <c r="C70" s="26">
        <v>910</v>
      </c>
      <c r="D70" s="29" t="s">
        <v>82</v>
      </c>
      <c r="E70" s="28">
        <v>7000</v>
      </c>
      <c r="F70" s="28">
        <v>7000</v>
      </c>
      <c r="G70" s="28">
        <v>0</v>
      </c>
      <c r="H70" s="31" t="str">
        <f t="shared" si="7"/>
        <v>Tak</v>
      </c>
      <c r="I70" s="223"/>
      <c r="J70" s="223"/>
    </row>
    <row r="71" spans="1:10" x14ac:dyDescent="0.2">
      <c r="A71" s="35"/>
      <c r="B71" s="32">
        <v>75618</v>
      </c>
      <c r="C71" s="38"/>
      <c r="D71" s="23" t="s">
        <v>114</v>
      </c>
      <c r="E71" s="24">
        <f>SUM(E73:E78)</f>
        <v>205500</v>
      </c>
      <c r="F71" s="24">
        <f>SUM(F73:F78)</f>
        <v>205500</v>
      </c>
      <c r="G71" s="24">
        <f>SUM(G73:G78)</f>
        <v>0</v>
      </c>
      <c r="H71" s="31" t="str">
        <f t="shared" si="7"/>
        <v>Tak</v>
      </c>
    </row>
    <row r="72" spans="1:10" x14ac:dyDescent="0.2">
      <c r="A72" s="35"/>
      <c r="B72" s="36"/>
      <c r="C72" s="36"/>
      <c r="D72" s="25" t="s">
        <v>115</v>
      </c>
      <c r="E72" s="37"/>
      <c r="F72" s="37"/>
      <c r="G72" s="37"/>
      <c r="H72" s="31" t="str">
        <f t="shared" si="7"/>
        <v>Tak</v>
      </c>
    </row>
    <row r="73" spans="1:10" s="338" customFormat="1" x14ac:dyDescent="0.2">
      <c r="A73" s="337"/>
      <c r="B73" s="337"/>
      <c r="C73" s="26">
        <v>410</v>
      </c>
      <c r="D73" s="29" t="s">
        <v>116</v>
      </c>
      <c r="E73" s="28">
        <v>18000</v>
      </c>
      <c r="F73" s="28">
        <v>18000</v>
      </c>
      <c r="G73" s="28">
        <v>0</v>
      </c>
      <c r="H73" s="31" t="str">
        <f t="shared" si="7"/>
        <v>Tak</v>
      </c>
      <c r="I73" s="223"/>
      <c r="J73" s="223"/>
    </row>
    <row r="74" spans="1:10" s="338" customFormat="1" x14ac:dyDescent="0.2">
      <c r="A74" s="337"/>
      <c r="B74" s="337"/>
      <c r="C74" s="26">
        <v>460</v>
      </c>
      <c r="D74" s="29" t="s">
        <v>117</v>
      </c>
      <c r="E74" s="28">
        <v>110000</v>
      </c>
      <c r="F74" s="28">
        <v>110000</v>
      </c>
      <c r="G74" s="28">
        <v>0</v>
      </c>
      <c r="H74" s="31" t="str">
        <f t="shared" si="7"/>
        <v>Tak</v>
      </c>
      <c r="I74" s="223"/>
      <c r="J74" s="223"/>
    </row>
    <row r="75" spans="1:10" s="223" customFormat="1" x14ac:dyDescent="0.2">
      <c r="A75" s="337"/>
      <c r="B75" s="337"/>
      <c r="C75" s="26">
        <v>480</v>
      </c>
      <c r="D75" s="29" t="s">
        <v>118</v>
      </c>
      <c r="E75" s="28">
        <v>75000</v>
      </c>
      <c r="F75" s="28">
        <v>75000</v>
      </c>
      <c r="G75" s="28">
        <v>0</v>
      </c>
      <c r="H75" s="31" t="str">
        <f t="shared" si="7"/>
        <v>Tak</v>
      </c>
    </row>
    <row r="76" spans="1:10" s="338" customFormat="1" x14ac:dyDescent="0.2">
      <c r="A76" s="337"/>
      <c r="B76" s="337"/>
      <c r="C76" s="231">
        <v>490</v>
      </c>
      <c r="D76" s="23" t="s">
        <v>119</v>
      </c>
      <c r="E76" s="24">
        <v>2500</v>
      </c>
      <c r="F76" s="24">
        <v>2500</v>
      </c>
      <c r="G76" s="24">
        <v>0</v>
      </c>
      <c r="H76" s="31" t="str">
        <f t="shared" si="7"/>
        <v>Tak</v>
      </c>
      <c r="I76" s="223"/>
      <c r="J76" s="223"/>
    </row>
    <row r="77" spans="1:10" s="338" customFormat="1" x14ac:dyDescent="0.2">
      <c r="A77" s="337"/>
      <c r="B77" s="337"/>
      <c r="C77" s="337"/>
      <c r="D77" s="353" t="s">
        <v>120</v>
      </c>
      <c r="E77" s="354"/>
      <c r="F77" s="354"/>
      <c r="G77" s="354"/>
      <c r="H77" s="31" t="str">
        <f t="shared" si="7"/>
        <v>Tak</v>
      </c>
      <c r="I77" s="223"/>
      <c r="J77" s="223"/>
    </row>
    <row r="78" spans="1:10" s="338" customFormat="1" x14ac:dyDescent="0.2">
      <c r="A78" s="337"/>
      <c r="B78" s="337"/>
      <c r="C78" s="339"/>
      <c r="D78" s="25" t="s">
        <v>121</v>
      </c>
      <c r="E78" s="340"/>
      <c r="F78" s="340"/>
      <c r="G78" s="340"/>
      <c r="H78" s="31" t="str">
        <f t="shared" si="7"/>
        <v>Tak</v>
      </c>
      <c r="I78" s="223"/>
      <c r="J78" s="223"/>
    </row>
    <row r="79" spans="1:10" s="338" customFormat="1" x14ac:dyDescent="0.2">
      <c r="A79" s="337"/>
      <c r="B79" s="32">
        <v>75621</v>
      </c>
      <c r="C79" s="352"/>
      <c r="D79" s="23" t="s">
        <v>122</v>
      </c>
      <c r="E79" s="24">
        <f>SUM(E81:E82)</f>
        <v>1413925</v>
      </c>
      <c r="F79" s="24">
        <f>SUM(F81:F82)</f>
        <v>1413925</v>
      </c>
      <c r="G79" s="24">
        <f>SUM(G81:G82)</f>
        <v>0</v>
      </c>
      <c r="H79" s="31" t="str">
        <f t="shared" si="7"/>
        <v>Tak</v>
      </c>
      <c r="I79" s="223"/>
      <c r="J79" s="223"/>
    </row>
    <row r="80" spans="1:10" s="338" customFormat="1" x14ac:dyDescent="0.2">
      <c r="A80" s="337"/>
      <c r="B80" s="339"/>
      <c r="C80" s="339"/>
      <c r="D80" s="25" t="s">
        <v>123</v>
      </c>
      <c r="E80" s="340"/>
      <c r="F80" s="340"/>
      <c r="G80" s="340"/>
      <c r="H80" s="31" t="str">
        <f t="shared" si="7"/>
        <v>Tak</v>
      </c>
      <c r="I80" s="223"/>
      <c r="J80" s="223"/>
    </row>
    <row r="81" spans="1:10" s="338" customFormat="1" x14ac:dyDescent="0.2">
      <c r="A81" s="337"/>
      <c r="B81" s="337"/>
      <c r="C81" s="26">
        <v>10</v>
      </c>
      <c r="D81" s="29" t="s">
        <v>124</v>
      </c>
      <c r="E81" s="28">
        <v>1405925</v>
      </c>
      <c r="F81" s="28">
        <v>1405925</v>
      </c>
      <c r="G81" s="28">
        <v>0</v>
      </c>
      <c r="H81" s="31" t="str">
        <f t="shared" si="7"/>
        <v>Tak</v>
      </c>
      <c r="I81" s="223"/>
      <c r="J81" s="223"/>
    </row>
    <row r="82" spans="1:10" s="338" customFormat="1" x14ac:dyDescent="0.2">
      <c r="A82" s="337"/>
      <c r="B82" s="337"/>
      <c r="C82" s="26">
        <v>20</v>
      </c>
      <c r="D82" s="29" t="s">
        <v>125</v>
      </c>
      <c r="E82" s="28">
        <v>8000</v>
      </c>
      <c r="F82" s="28">
        <v>8000</v>
      </c>
      <c r="G82" s="28">
        <v>0</v>
      </c>
      <c r="H82" s="31" t="str">
        <f t="shared" si="7"/>
        <v>Tak</v>
      </c>
      <c r="I82" s="223"/>
      <c r="J82" s="223"/>
    </row>
    <row r="83" spans="1:10" s="338" customFormat="1" x14ac:dyDescent="0.2">
      <c r="A83" s="360">
        <v>758</v>
      </c>
      <c r="B83" s="361"/>
      <c r="C83" s="361"/>
      <c r="D83" s="362" t="s">
        <v>126</v>
      </c>
      <c r="E83" s="363">
        <f>SUM(E84,E87,E89,E91)</f>
        <v>5733505</v>
      </c>
      <c r="F83" s="363">
        <f>SUM(F84,F87,F89,F91)</f>
        <v>5733505</v>
      </c>
      <c r="G83" s="363">
        <f>SUM(G84,G87,G89,G91)</f>
        <v>0</v>
      </c>
      <c r="H83" s="31" t="str">
        <f t="shared" si="7"/>
        <v>Tak</v>
      </c>
      <c r="I83" s="223"/>
      <c r="J83" s="223"/>
    </row>
    <row r="84" spans="1:10" s="338" customFormat="1" x14ac:dyDescent="0.2">
      <c r="A84" s="337"/>
      <c r="B84" s="32">
        <v>75801</v>
      </c>
      <c r="C84" s="352"/>
      <c r="D84" s="23" t="s">
        <v>127</v>
      </c>
      <c r="E84" s="24">
        <f>SUM(E86)</f>
        <v>4103494</v>
      </c>
      <c r="F84" s="24">
        <f>SUM(F86)</f>
        <v>4103494</v>
      </c>
      <c r="G84" s="24">
        <f>SUM(G86)</f>
        <v>0</v>
      </c>
      <c r="H84" s="31" t="str">
        <f t="shared" si="7"/>
        <v>Tak</v>
      </c>
      <c r="I84" s="223"/>
      <c r="J84" s="223"/>
    </row>
    <row r="85" spans="1:10" s="338" customFormat="1" x14ac:dyDescent="0.2">
      <c r="A85" s="337"/>
      <c r="B85" s="339"/>
      <c r="C85" s="339"/>
      <c r="D85" s="25" t="s">
        <v>128</v>
      </c>
      <c r="E85" s="340"/>
      <c r="F85" s="340"/>
      <c r="G85" s="340"/>
      <c r="H85" s="31" t="str">
        <f t="shared" si="7"/>
        <v>Tak</v>
      </c>
      <c r="I85" s="223"/>
      <c r="J85" s="223"/>
    </row>
    <row r="86" spans="1:10" s="338" customFormat="1" x14ac:dyDescent="0.2">
      <c r="A86" s="337"/>
      <c r="B86" s="337"/>
      <c r="C86" s="364">
        <v>2920</v>
      </c>
      <c r="D86" s="29" t="s">
        <v>129</v>
      </c>
      <c r="E86" s="28">
        <v>4103494</v>
      </c>
      <c r="F86" s="28">
        <v>4103494</v>
      </c>
      <c r="G86" s="28">
        <v>0</v>
      </c>
      <c r="H86" s="31" t="str">
        <f t="shared" si="7"/>
        <v>Tak</v>
      </c>
      <c r="I86" s="223"/>
      <c r="J86" s="223"/>
    </row>
    <row r="87" spans="1:10" s="338" customFormat="1" x14ac:dyDescent="0.2">
      <c r="A87" s="337"/>
      <c r="B87" s="30">
        <v>75807</v>
      </c>
      <c r="C87" s="361"/>
      <c r="D87" s="29" t="s">
        <v>130</v>
      </c>
      <c r="E87" s="28">
        <f>SUM(E88)</f>
        <v>1604633</v>
      </c>
      <c r="F87" s="28">
        <f>SUM(F88)</f>
        <v>1604633</v>
      </c>
      <c r="G87" s="28">
        <f>SUM(G88)</f>
        <v>0</v>
      </c>
      <c r="H87" s="31" t="str">
        <f t="shared" si="7"/>
        <v>Tak</v>
      </c>
      <c r="I87" s="223"/>
      <c r="J87" s="223"/>
    </row>
    <row r="88" spans="1:10" s="338" customFormat="1" x14ac:dyDescent="0.2">
      <c r="A88" s="337"/>
      <c r="B88" s="337"/>
      <c r="C88" s="364">
        <v>2920</v>
      </c>
      <c r="D88" s="29" t="s">
        <v>129</v>
      </c>
      <c r="E88" s="28">
        <v>1604633</v>
      </c>
      <c r="F88" s="28">
        <v>1604633</v>
      </c>
      <c r="G88" s="28">
        <v>0</v>
      </c>
      <c r="H88" s="31" t="str">
        <f t="shared" si="7"/>
        <v>Tak</v>
      </c>
      <c r="I88" s="223"/>
      <c r="J88" s="223"/>
    </row>
    <row r="89" spans="1:10" s="338" customFormat="1" x14ac:dyDescent="0.2">
      <c r="A89" s="337"/>
      <c r="B89" s="30">
        <v>75814</v>
      </c>
      <c r="C89" s="361"/>
      <c r="D89" s="29" t="s">
        <v>131</v>
      </c>
      <c r="E89" s="28">
        <f>SUM(E90)</f>
        <v>0</v>
      </c>
      <c r="F89" s="28">
        <f>SUM(F90)</f>
        <v>0</v>
      </c>
      <c r="G89" s="28">
        <v>0</v>
      </c>
      <c r="H89" s="31" t="str">
        <f t="shared" si="7"/>
        <v>Tak</v>
      </c>
      <c r="I89" s="223"/>
      <c r="J89" s="223"/>
    </row>
    <row r="90" spans="1:10" s="338" customFormat="1" x14ac:dyDescent="0.2">
      <c r="A90" s="337"/>
      <c r="B90" s="337"/>
      <c r="C90" s="26">
        <v>920</v>
      </c>
      <c r="D90" s="29" t="s">
        <v>132</v>
      </c>
      <c r="E90" s="28">
        <v>0</v>
      </c>
      <c r="F90" s="28">
        <v>0</v>
      </c>
      <c r="G90" s="28">
        <v>0</v>
      </c>
      <c r="H90" s="31" t="str">
        <f t="shared" si="7"/>
        <v>Tak</v>
      </c>
      <c r="I90" s="223"/>
      <c r="J90" s="223"/>
    </row>
    <row r="91" spans="1:10" s="338" customFormat="1" x14ac:dyDescent="0.2">
      <c r="A91" s="337"/>
      <c r="B91" s="30">
        <v>75831</v>
      </c>
      <c r="C91" s="361"/>
      <c r="D91" s="29" t="s">
        <v>133</v>
      </c>
      <c r="E91" s="28">
        <f>SUM(E92)</f>
        <v>25378</v>
      </c>
      <c r="F91" s="28">
        <f>SUM(F92)</f>
        <v>25378</v>
      </c>
      <c r="G91" s="28">
        <f>SUM(G92)</f>
        <v>0</v>
      </c>
      <c r="H91" s="31" t="str">
        <f t="shared" si="7"/>
        <v>Tak</v>
      </c>
      <c r="I91" s="223"/>
      <c r="J91" s="223"/>
    </row>
    <row r="92" spans="1:10" s="338" customFormat="1" x14ac:dyDescent="0.2">
      <c r="A92" s="337"/>
      <c r="B92" s="337"/>
      <c r="C92" s="364">
        <v>2920</v>
      </c>
      <c r="D92" s="29" t="s">
        <v>129</v>
      </c>
      <c r="E92" s="28">
        <v>25378</v>
      </c>
      <c r="F92" s="28">
        <v>25378</v>
      </c>
      <c r="G92" s="28">
        <v>0</v>
      </c>
      <c r="H92" s="31" t="str">
        <f t="shared" si="7"/>
        <v>Tak</v>
      </c>
      <c r="I92" s="223"/>
      <c r="J92" s="223"/>
    </row>
    <row r="93" spans="1:10" s="223" customFormat="1" x14ac:dyDescent="0.2">
      <c r="A93" s="365">
        <v>801</v>
      </c>
      <c r="B93" s="352"/>
      <c r="C93" s="352"/>
      <c r="D93" s="366" t="s">
        <v>134</v>
      </c>
      <c r="E93" s="367">
        <f>SUM(E94,E99,E101,E103)</f>
        <v>159917</v>
      </c>
      <c r="F93" s="367">
        <f>SUM(F94,F99,F101,F103)</f>
        <v>159917</v>
      </c>
      <c r="G93" s="367">
        <f>SUM(G94,G101,G103)</f>
        <v>0</v>
      </c>
      <c r="H93" s="31" t="str">
        <f t="shared" si="7"/>
        <v>Tak</v>
      </c>
    </row>
    <row r="94" spans="1:10" s="223" customFormat="1" x14ac:dyDescent="0.2">
      <c r="A94" s="337"/>
      <c r="B94" s="30">
        <v>80101</v>
      </c>
      <c r="C94" s="361"/>
      <c r="D94" s="29" t="s">
        <v>135</v>
      </c>
      <c r="E94" s="28">
        <f>SUM(E95:E98)</f>
        <v>21975</v>
      </c>
      <c r="F94" s="28">
        <f>SUM(F95:F98)</f>
        <v>21975</v>
      </c>
      <c r="G94" s="28">
        <f>SUM(G95:G100)</f>
        <v>0</v>
      </c>
      <c r="H94" s="31" t="str">
        <f t="shared" si="7"/>
        <v>Tak</v>
      </c>
    </row>
    <row r="95" spans="1:10" s="338" customFormat="1" x14ac:dyDescent="0.2">
      <c r="A95" s="337"/>
      <c r="B95" s="337"/>
      <c r="C95" s="26">
        <v>920</v>
      </c>
      <c r="D95" s="29" t="s">
        <v>132</v>
      </c>
      <c r="E95" s="28">
        <v>100</v>
      </c>
      <c r="F95" s="28">
        <v>100</v>
      </c>
      <c r="G95" s="28"/>
      <c r="H95" s="31" t="str">
        <f t="shared" si="7"/>
        <v>Tak</v>
      </c>
      <c r="I95" s="223"/>
      <c r="J95" s="223"/>
    </row>
    <row r="96" spans="1:10" s="338" customFormat="1" x14ac:dyDescent="0.2">
      <c r="A96" s="337"/>
      <c r="B96" s="337"/>
      <c r="C96" s="231">
        <v>970</v>
      </c>
      <c r="D96" s="23" t="s">
        <v>223</v>
      </c>
      <c r="E96" s="24">
        <v>12500</v>
      </c>
      <c r="F96" s="24">
        <v>12500</v>
      </c>
      <c r="G96" s="24">
        <v>0</v>
      </c>
      <c r="H96" s="31" t="str">
        <f t="shared" si="7"/>
        <v>Tak</v>
      </c>
      <c r="I96" s="223"/>
      <c r="J96" s="223"/>
    </row>
    <row r="97" spans="1:11" s="338" customFormat="1" x14ac:dyDescent="0.2">
      <c r="A97" s="337"/>
      <c r="B97" s="337"/>
      <c r="C97" s="368">
        <v>2700</v>
      </c>
      <c r="D97" s="23" t="s">
        <v>136</v>
      </c>
      <c r="E97" s="24">
        <v>9375</v>
      </c>
      <c r="F97" s="24">
        <v>9375</v>
      </c>
      <c r="G97" s="24">
        <v>0</v>
      </c>
      <c r="H97" s="31" t="str">
        <f t="shared" si="7"/>
        <v>Tak</v>
      </c>
      <c r="I97" s="223"/>
      <c r="J97" s="223"/>
    </row>
    <row r="98" spans="1:11" s="338" customFormat="1" x14ac:dyDescent="0.2">
      <c r="A98" s="337"/>
      <c r="B98" s="337"/>
      <c r="C98" s="337"/>
      <c r="D98" s="353" t="s">
        <v>137</v>
      </c>
      <c r="E98" s="354"/>
      <c r="F98" s="354"/>
      <c r="G98" s="354"/>
      <c r="H98" s="31" t="str">
        <f t="shared" si="7"/>
        <v>Tak</v>
      </c>
      <c r="I98" s="223"/>
      <c r="J98" s="223"/>
    </row>
    <row r="99" spans="1:11" s="338" customFormat="1" x14ac:dyDescent="0.2">
      <c r="A99" s="337"/>
      <c r="B99" s="30">
        <v>80104</v>
      </c>
      <c r="C99" s="361"/>
      <c r="D99" s="29" t="s">
        <v>191</v>
      </c>
      <c r="E99" s="28">
        <f>SUM(E100:E100)</f>
        <v>127942</v>
      </c>
      <c r="F99" s="28">
        <f>SUM(F100:F100)</f>
        <v>127942</v>
      </c>
      <c r="G99" s="28">
        <f>SUM(G100:G103)</f>
        <v>0</v>
      </c>
      <c r="H99" s="31" t="str">
        <f t="shared" ref="H99:H100" si="8" xml:space="preserve"> IF(SUM(F99:G99)=E99,"Tak","Nie")</f>
        <v>Tak</v>
      </c>
      <c r="I99" s="223"/>
      <c r="J99" s="223"/>
    </row>
    <row r="100" spans="1:11" s="338" customFormat="1" x14ac:dyDescent="0.2">
      <c r="A100" s="337"/>
      <c r="B100" s="337"/>
      <c r="C100" s="231">
        <v>830</v>
      </c>
      <c r="D100" s="23" t="s">
        <v>90</v>
      </c>
      <c r="E100" s="24">
        <v>127942</v>
      </c>
      <c r="F100" s="24">
        <v>127942</v>
      </c>
      <c r="G100" s="24">
        <v>0</v>
      </c>
      <c r="H100" s="31" t="str">
        <f t="shared" si="8"/>
        <v>Tak</v>
      </c>
      <c r="I100" s="223"/>
      <c r="J100" s="223"/>
    </row>
    <row r="101" spans="1:11" s="338" customFormat="1" x14ac:dyDescent="0.2">
      <c r="A101" s="337"/>
      <c r="B101" s="30">
        <v>80110</v>
      </c>
      <c r="C101" s="361"/>
      <c r="D101" s="29" t="s">
        <v>138</v>
      </c>
      <c r="E101" s="28">
        <f>SUM(E102:E102)</f>
        <v>10000</v>
      </c>
      <c r="F101" s="28">
        <f>SUM(F102:F102)</f>
        <v>10000</v>
      </c>
      <c r="G101" s="28">
        <f>SUM(G102:G102)</f>
        <v>0</v>
      </c>
      <c r="H101" s="31" t="str">
        <f t="shared" si="7"/>
        <v>Tak</v>
      </c>
      <c r="I101" s="223"/>
      <c r="J101" s="223"/>
    </row>
    <row r="102" spans="1:11" s="338" customFormat="1" ht="45" x14ac:dyDescent="0.2">
      <c r="A102" s="337"/>
      <c r="B102" s="337"/>
      <c r="C102" s="231">
        <v>750</v>
      </c>
      <c r="D102" s="289" t="s">
        <v>343</v>
      </c>
      <c r="E102" s="24">
        <v>10000</v>
      </c>
      <c r="F102" s="24">
        <v>10000</v>
      </c>
      <c r="G102" s="24">
        <v>0</v>
      </c>
      <c r="H102" s="31" t="str">
        <f t="shared" si="7"/>
        <v>Tak</v>
      </c>
      <c r="I102" s="223"/>
      <c r="J102" s="223"/>
    </row>
    <row r="103" spans="1:11" s="338" customFormat="1" x14ac:dyDescent="0.2">
      <c r="A103" s="337"/>
      <c r="B103" s="30">
        <v>80195</v>
      </c>
      <c r="C103" s="361"/>
      <c r="D103" s="29" t="s">
        <v>139</v>
      </c>
      <c r="E103" s="28">
        <f>SUM(E104:E104)</f>
        <v>0</v>
      </c>
      <c r="F103" s="28">
        <f>SUM(F104:F104)</f>
        <v>0</v>
      </c>
      <c r="G103" s="28">
        <f>SUM(G104:G104)</f>
        <v>0</v>
      </c>
      <c r="H103" s="31" t="str">
        <f t="shared" si="7"/>
        <v>Tak</v>
      </c>
      <c r="I103" s="223"/>
      <c r="J103" s="223"/>
    </row>
    <row r="104" spans="1:11" s="338" customFormat="1" ht="45" x14ac:dyDescent="0.2">
      <c r="A104" s="337"/>
      <c r="B104" s="337"/>
      <c r="C104" s="231">
        <v>750</v>
      </c>
      <c r="D104" s="289" t="s">
        <v>343</v>
      </c>
      <c r="E104" s="24">
        <v>0</v>
      </c>
      <c r="F104" s="24">
        <v>0</v>
      </c>
      <c r="G104" s="24">
        <v>0</v>
      </c>
      <c r="H104" s="31" t="str">
        <f t="shared" si="7"/>
        <v>Tak</v>
      </c>
      <c r="I104" s="223"/>
      <c r="J104" s="223"/>
    </row>
    <row r="105" spans="1:11" s="338" customFormat="1" x14ac:dyDescent="0.2">
      <c r="A105" s="360">
        <v>852</v>
      </c>
      <c r="B105" s="361"/>
      <c r="C105" s="361"/>
      <c r="D105" s="362" t="s">
        <v>140</v>
      </c>
      <c r="E105" s="363">
        <f>SUM(E106,E110,E115,E119,E121,E123,E125)</f>
        <v>2851000</v>
      </c>
      <c r="F105" s="363">
        <f>SUM(F106,F110,F115,F119,F121,F123,F125)</f>
        <v>2851000</v>
      </c>
      <c r="G105" s="363">
        <f>SUM(G106,G110,G115,G119,G121,G123,G125)</f>
        <v>0</v>
      </c>
      <c r="H105" s="31" t="str">
        <f t="shared" si="7"/>
        <v>Tak</v>
      </c>
      <c r="I105" s="223"/>
      <c r="J105" s="223"/>
    </row>
    <row r="106" spans="1:11" s="338" customFormat="1" x14ac:dyDescent="0.2">
      <c r="A106" s="337"/>
      <c r="B106" s="32">
        <v>85212</v>
      </c>
      <c r="C106" s="352"/>
      <c r="D106" s="531" t="s">
        <v>294</v>
      </c>
      <c r="E106" s="24">
        <f>SUM(E109)</f>
        <v>2273000</v>
      </c>
      <c r="F106" s="24">
        <f>SUM(F109)</f>
        <v>2273000</v>
      </c>
      <c r="G106" s="24">
        <f>SUM(G109)</f>
        <v>0</v>
      </c>
      <c r="H106" s="31" t="str">
        <f t="shared" si="7"/>
        <v>Tak</v>
      </c>
      <c r="I106" s="223"/>
      <c r="J106" s="223"/>
    </row>
    <row r="107" spans="1:11" s="338" customFormat="1" x14ac:dyDescent="0.2">
      <c r="A107" s="337"/>
      <c r="B107" s="337"/>
      <c r="C107" s="337"/>
      <c r="D107" s="532"/>
      <c r="E107" s="354"/>
      <c r="F107" s="354"/>
      <c r="G107" s="354"/>
      <c r="H107" s="31" t="str">
        <f t="shared" si="7"/>
        <v>Tak</v>
      </c>
      <c r="I107" s="223"/>
      <c r="J107" s="223"/>
    </row>
    <row r="108" spans="1:11" s="338" customFormat="1" ht="12.75" customHeight="1" x14ac:dyDescent="0.2">
      <c r="A108" s="337"/>
      <c r="B108" s="355"/>
      <c r="C108" s="355"/>
      <c r="D108" s="533"/>
      <c r="E108" s="357"/>
      <c r="F108" s="357"/>
      <c r="G108" s="357"/>
      <c r="H108" s="31" t="str">
        <f t="shared" si="7"/>
        <v>Tak</v>
      </c>
      <c r="I108" s="223"/>
      <c r="J108" s="223"/>
    </row>
    <row r="109" spans="1:11" s="338" customFormat="1" ht="33.75" x14ac:dyDescent="0.2">
      <c r="A109" s="337"/>
      <c r="B109" s="337"/>
      <c r="C109" s="369">
        <v>2010</v>
      </c>
      <c r="D109" s="289" t="s">
        <v>344</v>
      </c>
      <c r="E109" s="370">
        <v>2273000</v>
      </c>
      <c r="F109" s="370">
        <v>2273000</v>
      </c>
      <c r="G109" s="370">
        <v>0</v>
      </c>
      <c r="H109" s="31" t="str">
        <f t="shared" si="7"/>
        <v>Tak</v>
      </c>
      <c r="I109" s="223"/>
      <c r="J109" s="223"/>
      <c r="K109" s="338" t="s">
        <v>344</v>
      </c>
    </row>
    <row r="110" spans="1:11" s="338" customFormat="1" x14ac:dyDescent="0.2">
      <c r="A110" s="337"/>
      <c r="B110" s="32">
        <v>85213</v>
      </c>
      <c r="C110" s="352"/>
      <c r="D110" s="531" t="s">
        <v>293</v>
      </c>
      <c r="E110" s="24">
        <f>SUM(E113:E114)</f>
        <v>40000</v>
      </c>
      <c r="F110" s="24">
        <f>SUM(F113:F114)</f>
        <v>40000</v>
      </c>
      <c r="G110" s="24">
        <f>SUM(G113:G114)</f>
        <v>0</v>
      </c>
      <c r="H110" s="31" t="str">
        <f t="shared" si="7"/>
        <v>Tak</v>
      </c>
      <c r="I110" s="223"/>
      <c r="J110" s="223"/>
    </row>
    <row r="111" spans="1:11" s="338" customFormat="1" x14ac:dyDescent="0.2">
      <c r="A111" s="337"/>
      <c r="B111" s="337"/>
      <c r="C111" s="337"/>
      <c r="D111" s="532"/>
      <c r="E111" s="354"/>
      <c r="F111" s="354"/>
      <c r="G111" s="354"/>
      <c r="H111" s="31" t="str">
        <f t="shared" si="7"/>
        <v>Tak</v>
      </c>
      <c r="I111" s="223"/>
      <c r="J111" s="223"/>
    </row>
    <row r="112" spans="1:11" s="338" customFormat="1" ht="21" customHeight="1" x14ac:dyDescent="0.2">
      <c r="A112" s="337"/>
      <c r="B112" s="355"/>
      <c r="C112" s="355"/>
      <c r="D112" s="533"/>
      <c r="E112" s="357"/>
      <c r="F112" s="357"/>
      <c r="G112" s="357"/>
      <c r="H112" s="31" t="str">
        <f t="shared" ref="H112:H146" si="9" xml:space="preserve"> IF(SUM(F112:G112)=E112,"Tak","Nie")</f>
        <v>Tak</v>
      </c>
      <c r="I112" s="223"/>
      <c r="J112" s="223"/>
    </row>
    <row r="113" spans="1:10" s="338" customFormat="1" ht="33.75" x14ac:dyDescent="0.2">
      <c r="A113" s="337"/>
      <c r="B113" s="337"/>
      <c r="C113" s="369">
        <v>2010</v>
      </c>
      <c r="D113" s="289" t="s">
        <v>344</v>
      </c>
      <c r="E113" s="370">
        <v>16000</v>
      </c>
      <c r="F113" s="370">
        <v>16000</v>
      </c>
      <c r="G113" s="370">
        <v>0</v>
      </c>
      <c r="H113" s="31" t="str">
        <f t="shared" si="9"/>
        <v>Tak</v>
      </c>
      <c r="I113" s="223"/>
      <c r="J113" s="223"/>
    </row>
    <row r="114" spans="1:10" s="338" customFormat="1" ht="22.5" x14ac:dyDescent="0.2">
      <c r="A114" s="337"/>
      <c r="B114" s="337"/>
      <c r="C114" s="368">
        <v>2030</v>
      </c>
      <c r="D114" s="289" t="s">
        <v>346</v>
      </c>
      <c r="E114" s="24">
        <v>24000</v>
      </c>
      <c r="F114" s="24">
        <v>24000</v>
      </c>
      <c r="G114" s="24">
        <v>0</v>
      </c>
      <c r="H114" s="31" t="str">
        <f xml:space="preserve"> IF(SUM(F114:G114)=E114,"Tak","Nie")</f>
        <v>Tak</v>
      </c>
      <c r="I114" s="223"/>
      <c r="J114" s="223"/>
    </row>
    <row r="115" spans="1:10" s="338" customFormat="1" x14ac:dyDescent="0.2">
      <c r="A115" s="337"/>
      <c r="B115" s="32">
        <v>85214</v>
      </c>
      <c r="C115" s="352"/>
      <c r="D115" s="23" t="s">
        <v>141</v>
      </c>
      <c r="E115" s="24">
        <f>SUM(E117:E118)</f>
        <v>120000</v>
      </c>
      <c r="F115" s="24">
        <f>SUM(F117:F118)</f>
        <v>120000</v>
      </c>
      <c r="G115" s="24">
        <f>SUM(G118:G118)</f>
        <v>0</v>
      </c>
      <c r="H115" s="31" t="str">
        <f t="shared" si="9"/>
        <v>Tak</v>
      </c>
      <c r="I115" s="223"/>
      <c r="J115" s="223"/>
    </row>
    <row r="116" spans="1:10" s="338" customFormat="1" x14ac:dyDescent="0.2">
      <c r="A116" s="337"/>
      <c r="B116" s="339"/>
      <c r="C116" s="339"/>
      <c r="D116" s="25" t="s">
        <v>142</v>
      </c>
      <c r="E116" s="340"/>
      <c r="F116" s="340"/>
      <c r="G116" s="340"/>
      <c r="H116" s="31" t="str">
        <f t="shared" si="9"/>
        <v>Tak</v>
      </c>
      <c r="I116" s="223"/>
      <c r="J116" s="223"/>
    </row>
    <row r="117" spans="1:10" s="338" customFormat="1" x14ac:dyDescent="0.2">
      <c r="A117" s="337"/>
      <c r="B117" s="337"/>
      <c r="C117" s="26">
        <v>690</v>
      </c>
      <c r="D117" s="29" t="s">
        <v>77</v>
      </c>
      <c r="E117" s="28">
        <v>8000</v>
      </c>
      <c r="F117" s="28">
        <v>8000</v>
      </c>
      <c r="G117" s="28">
        <v>0</v>
      </c>
      <c r="H117" s="31" t="str">
        <f t="shared" ref="H117" si="10" xml:space="preserve"> IF(SUM(F117:G117)=E117,"Tak","Nie")</f>
        <v>Tak</v>
      </c>
      <c r="I117" s="223"/>
      <c r="J117" s="223"/>
    </row>
    <row r="118" spans="1:10" s="338" customFormat="1" ht="22.5" x14ac:dyDescent="0.2">
      <c r="A118" s="337"/>
      <c r="B118" s="337"/>
      <c r="C118" s="368">
        <v>2030</v>
      </c>
      <c r="D118" s="289" t="s">
        <v>346</v>
      </c>
      <c r="E118" s="24">
        <v>112000</v>
      </c>
      <c r="F118" s="24">
        <v>112000</v>
      </c>
      <c r="G118" s="24">
        <v>0</v>
      </c>
      <c r="H118" s="31" t="str">
        <f t="shared" si="9"/>
        <v>Tak</v>
      </c>
      <c r="I118" s="223"/>
      <c r="J118" s="223"/>
    </row>
    <row r="119" spans="1:10" s="338" customFormat="1" x14ac:dyDescent="0.2">
      <c r="A119" s="337"/>
      <c r="B119" s="32">
        <v>85216</v>
      </c>
      <c r="C119" s="352"/>
      <c r="D119" s="23" t="s">
        <v>276</v>
      </c>
      <c r="E119" s="24">
        <f>SUM(E120:E120)</f>
        <v>242000</v>
      </c>
      <c r="F119" s="24">
        <f>SUM(F120:F120)</f>
        <v>242000</v>
      </c>
      <c r="G119" s="24">
        <f>SUM(G120:G120)</f>
        <v>0</v>
      </c>
      <c r="H119" s="31" t="str">
        <f xml:space="preserve"> IF(SUM(F119:G119)=E119,"Tak","Nie")</f>
        <v>Tak</v>
      </c>
      <c r="I119" s="223"/>
      <c r="J119" s="223"/>
    </row>
    <row r="120" spans="1:10" s="338" customFormat="1" ht="22.5" x14ac:dyDescent="0.2">
      <c r="A120" s="337"/>
      <c r="B120" s="337"/>
      <c r="C120" s="368">
        <v>2030</v>
      </c>
      <c r="D120" s="289" t="s">
        <v>346</v>
      </c>
      <c r="E120" s="24">
        <v>242000</v>
      </c>
      <c r="F120" s="24">
        <v>242000</v>
      </c>
      <c r="G120" s="24">
        <v>0</v>
      </c>
      <c r="H120" s="31" t="str">
        <f xml:space="preserve"> IF(SUM(F120:G120)=E120,"Tak","Nie")</f>
        <v>Tak</v>
      </c>
      <c r="I120" s="223"/>
      <c r="J120" s="223"/>
    </row>
    <row r="121" spans="1:10" s="338" customFormat="1" x14ac:dyDescent="0.2">
      <c r="A121" s="337"/>
      <c r="B121" s="30">
        <v>85219</v>
      </c>
      <c r="C121" s="361"/>
      <c r="D121" s="29" t="s">
        <v>143</v>
      </c>
      <c r="E121" s="28">
        <f>SUM(E122:E122)</f>
        <v>98000</v>
      </c>
      <c r="F121" s="28">
        <f>SUM(F122:F122)</f>
        <v>98000</v>
      </c>
      <c r="G121" s="28">
        <f>SUM(G122:G122)</f>
        <v>0</v>
      </c>
      <c r="H121" s="31" t="str">
        <f t="shared" si="9"/>
        <v>Tak</v>
      </c>
      <c r="I121" s="223"/>
      <c r="J121" s="223"/>
    </row>
    <row r="122" spans="1:10" s="338" customFormat="1" ht="22.5" x14ac:dyDescent="0.2">
      <c r="A122" s="337"/>
      <c r="B122" s="337"/>
      <c r="C122" s="368">
        <v>2030</v>
      </c>
      <c r="D122" s="289" t="s">
        <v>346</v>
      </c>
      <c r="E122" s="24">
        <v>98000</v>
      </c>
      <c r="F122" s="24">
        <v>98000</v>
      </c>
      <c r="G122" s="24">
        <v>0</v>
      </c>
      <c r="H122" s="31" t="str">
        <f t="shared" si="9"/>
        <v>Tak</v>
      </c>
      <c r="I122" s="223"/>
      <c r="J122" s="223"/>
    </row>
    <row r="123" spans="1:10" s="338" customFormat="1" x14ac:dyDescent="0.2">
      <c r="A123" s="337"/>
      <c r="B123" s="30">
        <v>85228</v>
      </c>
      <c r="C123" s="361"/>
      <c r="D123" s="29" t="s">
        <v>202</v>
      </c>
      <c r="E123" s="28">
        <f>SUM(E124:E124)</f>
        <v>3000</v>
      </c>
      <c r="F123" s="28">
        <f>SUM(F124:F124)</f>
        <v>3000</v>
      </c>
      <c r="G123" s="28">
        <f>SUM(G124:G124)</f>
        <v>0</v>
      </c>
      <c r="H123" s="31" t="str">
        <f t="shared" si="9"/>
        <v>Tak</v>
      </c>
      <c r="I123" s="223"/>
      <c r="J123" s="223"/>
    </row>
    <row r="124" spans="1:10" s="338" customFormat="1" x14ac:dyDescent="0.2">
      <c r="A124" s="337"/>
      <c r="B124" s="337"/>
      <c r="C124" s="371" t="s">
        <v>227</v>
      </c>
      <c r="D124" s="29" t="s">
        <v>90</v>
      </c>
      <c r="E124" s="24">
        <v>3000</v>
      </c>
      <c r="F124" s="24">
        <v>3000</v>
      </c>
      <c r="G124" s="24">
        <v>0</v>
      </c>
      <c r="H124" s="31" t="str">
        <f t="shared" si="9"/>
        <v>Tak</v>
      </c>
      <c r="I124" s="223"/>
      <c r="J124" s="223"/>
    </row>
    <row r="125" spans="1:10" s="338" customFormat="1" x14ac:dyDescent="0.2">
      <c r="A125" s="337"/>
      <c r="B125" s="30">
        <v>85295</v>
      </c>
      <c r="C125" s="361"/>
      <c r="D125" s="29" t="s">
        <v>139</v>
      </c>
      <c r="E125" s="28">
        <f>SUM(E126:E127)</f>
        <v>75000</v>
      </c>
      <c r="F125" s="28">
        <f t="shared" ref="F125:G125" si="11">SUM(F126:F127)</f>
        <v>75000</v>
      </c>
      <c r="G125" s="28">
        <f t="shared" si="11"/>
        <v>0</v>
      </c>
      <c r="H125" s="31" t="str">
        <f t="shared" si="9"/>
        <v>Tak</v>
      </c>
      <c r="I125" s="223"/>
      <c r="J125" s="223"/>
    </row>
    <row r="126" spans="1:10" s="338" customFormat="1" x14ac:dyDescent="0.2">
      <c r="A126" s="337"/>
      <c r="B126" s="337"/>
      <c r="C126" s="26">
        <v>970</v>
      </c>
      <c r="D126" s="29" t="s">
        <v>144</v>
      </c>
      <c r="E126" s="28">
        <v>6000</v>
      </c>
      <c r="F126" s="28">
        <v>6000</v>
      </c>
      <c r="G126" s="28">
        <v>0</v>
      </c>
      <c r="H126" s="31" t="str">
        <f t="shared" si="9"/>
        <v>Tak</v>
      </c>
      <c r="I126" s="223" t="s">
        <v>254</v>
      </c>
      <c r="J126" s="223"/>
    </row>
    <row r="127" spans="1:10" s="338" customFormat="1" ht="22.5" x14ac:dyDescent="0.2">
      <c r="A127" s="337"/>
      <c r="B127" s="337"/>
      <c r="C127" s="368">
        <v>2030</v>
      </c>
      <c r="D127" s="289" t="s">
        <v>346</v>
      </c>
      <c r="E127" s="24">
        <v>69000</v>
      </c>
      <c r="F127" s="24">
        <v>69000</v>
      </c>
      <c r="G127" s="24">
        <v>0</v>
      </c>
      <c r="H127" s="31" t="str">
        <f t="shared" ref="H127" si="12" xml:space="preserve"> IF(SUM(F127:G127)=E127,"Tak","Nie")</f>
        <v>Tak</v>
      </c>
      <c r="I127" s="223" t="s">
        <v>302</v>
      </c>
      <c r="J127" s="223"/>
    </row>
    <row r="128" spans="1:10" s="338" customFormat="1" x14ac:dyDescent="0.2">
      <c r="A128" s="365">
        <v>853</v>
      </c>
      <c r="B128" s="352"/>
      <c r="C128" s="352"/>
      <c r="D128" s="366" t="s">
        <v>145</v>
      </c>
      <c r="E128" s="367">
        <f>SUM(E129)</f>
        <v>94209</v>
      </c>
      <c r="F128" s="367">
        <f>SUM(F129)</f>
        <v>94209</v>
      </c>
      <c r="G128" s="367">
        <f>SUM(G129)</f>
        <v>0</v>
      </c>
      <c r="H128" s="31" t="str">
        <f t="shared" si="9"/>
        <v>Tak</v>
      </c>
      <c r="I128" s="223"/>
      <c r="J128" s="223"/>
    </row>
    <row r="129" spans="1:10" s="338" customFormat="1" x14ac:dyDescent="0.2">
      <c r="A129" s="337"/>
      <c r="B129" s="30">
        <v>85395</v>
      </c>
      <c r="C129" s="361"/>
      <c r="D129" s="29" t="s">
        <v>139</v>
      </c>
      <c r="E129" s="28">
        <f>SUM(E130:E132)</f>
        <v>94209</v>
      </c>
      <c r="F129" s="28">
        <f>SUM(F130:F132)</f>
        <v>94209</v>
      </c>
      <c r="G129" s="28">
        <f>SUM(G130:G132)</f>
        <v>0</v>
      </c>
      <c r="H129" s="31" t="str">
        <f t="shared" si="9"/>
        <v>Tak</v>
      </c>
      <c r="I129" s="223"/>
      <c r="J129" s="223"/>
    </row>
    <row r="130" spans="1:10" s="338" customFormat="1" x14ac:dyDescent="0.2">
      <c r="A130" s="337"/>
      <c r="B130" s="372"/>
      <c r="C130" s="26">
        <v>970</v>
      </c>
      <c r="D130" s="29" t="s">
        <v>144</v>
      </c>
      <c r="E130" s="28">
        <v>10000</v>
      </c>
      <c r="F130" s="28">
        <v>10000</v>
      </c>
      <c r="G130" s="28"/>
      <c r="H130" s="31" t="str">
        <f t="shared" si="9"/>
        <v>Tak</v>
      </c>
      <c r="I130" s="223" t="s">
        <v>250</v>
      </c>
      <c r="J130" s="223"/>
    </row>
    <row r="131" spans="1:10" s="338" customFormat="1" x14ac:dyDescent="0.2">
      <c r="A131" s="337"/>
      <c r="B131" s="372"/>
      <c r="C131" s="26">
        <v>2007</v>
      </c>
      <c r="D131" s="29" t="s">
        <v>144</v>
      </c>
      <c r="E131" s="28">
        <v>71577</v>
      </c>
      <c r="F131" s="28">
        <v>71577</v>
      </c>
      <c r="G131" s="28"/>
      <c r="H131" s="31" t="str">
        <f t="shared" ref="H131" si="13" xml:space="preserve"> IF(SUM(F131:G131)=E131,"Tak","Nie")</f>
        <v>Tak</v>
      </c>
      <c r="I131" s="223" t="s">
        <v>250</v>
      </c>
      <c r="J131" s="223"/>
    </row>
    <row r="132" spans="1:10" s="338" customFormat="1" x14ac:dyDescent="0.2">
      <c r="A132" s="337"/>
      <c r="B132" s="372"/>
      <c r="C132" s="26">
        <v>2009</v>
      </c>
      <c r="D132" s="29" t="s">
        <v>144</v>
      </c>
      <c r="E132" s="28">
        <v>12632</v>
      </c>
      <c r="F132" s="28">
        <v>12632</v>
      </c>
      <c r="G132" s="28"/>
      <c r="H132" s="31" t="str">
        <f t="shared" ref="H132" si="14" xml:space="preserve"> IF(SUM(F132:G132)=E132,"Tak","Nie")</f>
        <v>Tak</v>
      </c>
      <c r="I132" s="223" t="s">
        <v>250</v>
      </c>
      <c r="J132" s="223"/>
    </row>
    <row r="133" spans="1:10" s="223" customFormat="1" x14ac:dyDescent="0.2">
      <c r="A133" s="365">
        <v>900</v>
      </c>
      <c r="B133" s="352"/>
      <c r="C133" s="352"/>
      <c r="D133" s="149" t="s">
        <v>203</v>
      </c>
      <c r="E133" s="367">
        <f>SUM(E134,E138,E136)</f>
        <v>86000</v>
      </c>
      <c r="F133" s="367">
        <f t="shared" ref="F133:G133" si="15">SUM(F134,F138,F136)</f>
        <v>86000</v>
      </c>
      <c r="G133" s="367">
        <f t="shared" si="15"/>
        <v>0</v>
      </c>
      <c r="H133" s="31" t="str">
        <f t="shared" si="9"/>
        <v>Tak</v>
      </c>
    </row>
    <row r="134" spans="1:10" s="223" customFormat="1" x14ac:dyDescent="0.2">
      <c r="A134" s="337"/>
      <c r="B134" s="30">
        <v>90001</v>
      </c>
      <c r="C134" s="361"/>
      <c r="D134" s="49" t="s">
        <v>204</v>
      </c>
      <c r="E134" s="28">
        <f>SUM(E135:E135)</f>
        <v>79000</v>
      </c>
      <c r="F134" s="28">
        <f>SUM(F135:F135)</f>
        <v>79000</v>
      </c>
      <c r="G134" s="28">
        <f>SUM(G135:G135)</f>
        <v>0</v>
      </c>
      <c r="H134" s="31" t="str">
        <f t="shared" si="9"/>
        <v>Tak</v>
      </c>
    </row>
    <row r="135" spans="1:10" s="338" customFormat="1" x14ac:dyDescent="0.2">
      <c r="A135" s="337"/>
      <c r="B135" s="372"/>
      <c r="C135" s="26">
        <v>970</v>
      </c>
      <c r="D135" s="29" t="s">
        <v>144</v>
      </c>
      <c r="E135" s="28">
        <v>79000</v>
      </c>
      <c r="F135" s="28">
        <v>79000</v>
      </c>
      <c r="G135" s="28"/>
      <c r="H135" s="31" t="str">
        <f t="shared" ref="H135" si="16" xml:space="preserve"> IF(SUM(F135:G135)=E135,"Tak","Nie")</f>
        <v>Tak</v>
      </c>
      <c r="I135" s="223" t="s">
        <v>250</v>
      </c>
      <c r="J135" s="223"/>
    </row>
    <row r="136" spans="1:10" s="223" customFormat="1" x14ac:dyDescent="0.2">
      <c r="A136" s="337"/>
      <c r="B136" s="30">
        <v>90002</v>
      </c>
      <c r="C136" s="361"/>
      <c r="D136" s="49" t="s">
        <v>205</v>
      </c>
      <c r="E136" s="28">
        <f>SUM(E137)</f>
        <v>0</v>
      </c>
      <c r="F136" s="28">
        <f t="shared" ref="F136:H136" si="17">SUM(F137)</f>
        <v>0</v>
      </c>
      <c r="G136" s="28">
        <f t="shared" si="17"/>
        <v>0</v>
      </c>
      <c r="H136" s="28">
        <f t="shared" si="17"/>
        <v>0</v>
      </c>
    </row>
    <row r="137" spans="1:10" s="223" customFormat="1" ht="45" x14ac:dyDescent="0.2">
      <c r="A137" s="337"/>
      <c r="B137" s="337"/>
      <c r="C137" s="26">
        <v>6207</v>
      </c>
      <c r="D137" s="27" t="s">
        <v>342</v>
      </c>
      <c r="E137" s="28">
        <v>0</v>
      </c>
      <c r="F137" s="28">
        <v>0</v>
      </c>
      <c r="G137" s="28">
        <v>0</v>
      </c>
      <c r="H137" s="31" t="str">
        <f t="shared" ref="H137" si="18" xml:space="preserve"> IF(SUM(F137:G137)=E137,"Tak","Nie")</f>
        <v>Tak</v>
      </c>
    </row>
    <row r="138" spans="1:10" s="338" customFormat="1" ht="22.5" x14ac:dyDescent="0.2">
      <c r="A138" s="337"/>
      <c r="B138" s="30">
        <v>90019</v>
      </c>
      <c r="C138" s="361"/>
      <c r="D138" s="373" t="s">
        <v>303</v>
      </c>
      <c r="E138" s="28">
        <f t="shared" ref="E138:G138" si="19">SUM(E139)</f>
        <v>7000</v>
      </c>
      <c r="F138" s="28">
        <f t="shared" si="19"/>
        <v>7000</v>
      </c>
      <c r="G138" s="28">
        <f t="shared" si="19"/>
        <v>0</v>
      </c>
      <c r="H138" s="31" t="str">
        <f t="shared" ref="H138:H139" si="20" xml:space="preserve"> IF(SUM(F138:G138)=E138,"Tak","Nie")</f>
        <v>Tak</v>
      </c>
      <c r="I138" s="223"/>
      <c r="J138" s="223"/>
    </row>
    <row r="139" spans="1:10" s="338" customFormat="1" x14ac:dyDescent="0.2">
      <c r="A139" s="337"/>
      <c r="B139" s="337"/>
      <c r="C139" s="26">
        <v>690</v>
      </c>
      <c r="D139" s="29" t="s">
        <v>77</v>
      </c>
      <c r="E139" s="28">
        <v>7000</v>
      </c>
      <c r="F139" s="28">
        <v>7000</v>
      </c>
      <c r="G139" s="28">
        <v>0</v>
      </c>
      <c r="H139" s="31" t="str">
        <f t="shared" si="20"/>
        <v>Tak</v>
      </c>
      <c r="I139" s="223"/>
      <c r="J139" s="223"/>
    </row>
    <row r="140" spans="1:10" s="223" customFormat="1" x14ac:dyDescent="0.2">
      <c r="A140" s="365">
        <v>921</v>
      </c>
      <c r="B140" s="352"/>
      <c r="C140" s="352"/>
      <c r="D140" s="366" t="s">
        <v>146</v>
      </c>
      <c r="E140" s="367">
        <f>SUM(E141)</f>
        <v>302630</v>
      </c>
      <c r="F140" s="367">
        <f>SUM(F141)</f>
        <v>0</v>
      </c>
      <c r="G140" s="367">
        <f>SUM(G141)</f>
        <v>302630</v>
      </c>
      <c r="H140" s="31" t="str">
        <f t="shared" si="9"/>
        <v>Tak</v>
      </c>
    </row>
    <row r="141" spans="1:10" s="223" customFormat="1" x14ac:dyDescent="0.2">
      <c r="A141" s="337"/>
      <c r="B141" s="30">
        <v>92109</v>
      </c>
      <c r="C141" s="361"/>
      <c r="D141" s="374" t="s">
        <v>209</v>
      </c>
      <c r="E141" s="28">
        <f>SUM(E142:E142)</f>
        <v>302630</v>
      </c>
      <c r="F141" s="28">
        <f>SUM(F142:F142)</f>
        <v>0</v>
      </c>
      <c r="G141" s="28">
        <f>SUM(G142:G142)</f>
        <v>302630</v>
      </c>
      <c r="H141" s="31" t="str">
        <f t="shared" si="9"/>
        <v>Tak</v>
      </c>
    </row>
    <row r="142" spans="1:10" s="223" customFormat="1" ht="45" x14ac:dyDescent="0.2">
      <c r="A142" s="337"/>
      <c r="B142" s="337"/>
      <c r="C142" s="26">
        <v>6207</v>
      </c>
      <c r="D142" s="27" t="s">
        <v>342</v>
      </c>
      <c r="E142" s="28">
        <v>302630</v>
      </c>
      <c r="F142" s="28">
        <v>0</v>
      </c>
      <c r="G142" s="28">
        <v>302630</v>
      </c>
      <c r="H142" s="31" t="str">
        <f t="shared" si="9"/>
        <v>Tak</v>
      </c>
    </row>
    <row r="143" spans="1:10" s="223" customFormat="1" x14ac:dyDescent="0.2">
      <c r="A143" s="365">
        <v>926</v>
      </c>
      <c r="B143" s="352"/>
      <c r="C143" s="352"/>
      <c r="D143" s="366" t="s">
        <v>351</v>
      </c>
      <c r="E143" s="367">
        <f>SUM(E144)</f>
        <v>633300</v>
      </c>
      <c r="F143" s="367">
        <f>SUM(F144)</f>
        <v>0</v>
      </c>
      <c r="G143" s="367">
        <f>SUM(G144)</f>
        <v>633300</v>
      </c>
      <c r="H143" s="31" t="str">
        <f t="shared" si="9"/>
        <v>Tak</v>
      </c>
    </row>
    <row r="144" spans="1:10" s="223" customFormat="1" x14ac:dyDescent="0.2">
      <c r="A144" s="337"/>
      <c r="B144" s="30">
        <v>92695</v>
      </c>
      <c r="C144" s="361"/>
      <c r="D144" s="29" t="s">
        <v>139</v>
      </c>
      <c r="E144" s="28">
        <f>SUM(E145:E146)</f>
        <v>633300</v>
      </c>
      <c r="F144" s="28">
        <f>SUM(F145:F146)</f>
        <v>0</v>
      </c>
      <c r="G144" s="28">
        <f>SUM(G145:G146)</f>
        <v>633300</v>
      </c>
      <c r="H144" s="31" t="str">
        <f t="shared" si="9"/>
        <v>Tak</v>
      </c>
    </row>
    <row r="145" spans="1:9" s="223" customFormat="1" ht="45" x14ac:dyDescent="0.2">
      <c r="A145" s="337"/>
      <c r="B145" s="337"/>
      <c r="C145" s="26">
        <v>6260</v>
      </c>
      <c r="D145" s="27" t="s">
        <v>364</v>
      </c>
      <c r="E145" s="28">
        <v>633300</v>
      </c>
      <c r="F145" s="28">
        <v>0</v>
      </c>
      <c r="G145" s="28">
        <v>633300</v>
      </c>
      <c r="H145" s="31" t="str">
        <f t="shared" si="9"/>
        <v>Tak</v>
      </c>
      <c r="I145" s="223" t="s">
        <v>261</v>
      </c>
    </row>
    <row r="146" spans="1:9" s="223" customFormat="1" ht="33.75" hidden="1" x14ac:dyDescent="0.2">
      <c r="A146" s="337"/>
      <c r="B146" s="337"/>
      <c r="C146" s="26">
        <v>6300</v>
      </c>
      <c r="D146" s="27" t="s">
        <v>256</v>
      </c>
      <c r="E146" s="28">
        <v>0</v>
      </c>
      <c r="F146" s="28">
        <v>0</v>
      </c>
      <c r="G146" s="28">
        <v>0</v>
      </c>
      <c r="H146" s="31" t="str">
        <f t="shared" si="9"/>
        <v>Tak</v>
      </c>
      <c r="I146" s="223" t="s">
        <v>261</v>
      </c>
    </row>
    <row r="147" spans="1:9" s="223" customFormat="1" x14ac:dyDescent="0.2">
      <c r="A147" s="529" t="s">
        <v>147</v>
      </c>
      <c r="B147" s="529"/>
      <c r="C147" s="529"/>
      <c r="D147" s="529"/>
      <c r="E147" s="77">
        <f>SUM(E143,E140,E133,E128,E105,E93,E83,E41,E11,E36,E25,E16,E8)</f>
        <v>16959423</v>
      </c>
      <c r="F147" s="77">
        <f t="shared" ref="F147:H147" si="21">SUM(F143,F140,F133,F128,F105,F93,F83,F41,F11,F36,F25,F16,F8)</f>
        <v>14669302</v>
      </c>
      <c r="G147" s="77">
        <f t="shared" si="21"/>
        <v>2290121</v>
      </c>
      <c r="H147" s="77">
        <f t="shared" si="21"/>
        <v>0</v>
      </c>
      <c r="I147" s="359">
        <f>SUM(F147:G147)</f>
        <v>16959423</v>
      </c>
    </row>
    <row r="148" spans="1:9" x14ac:dyDescent="0.2">
      <c r="D148" s="2" t="s">
        <v>243</v>
      </c>
      <c r="E148" s="66">
        <v>0</v>
      </c>
      <c r="G148" s="66">
        <v>0</v>
      </c>
    </row>
    <row r="149" spans="1:9" x14ac:dyDescent="0.2">
      <c r="D149" s="2" t="s">
        <v>242</v>
      </c>
      <c r="E149" s="66">
        <v>0</v>
      </c>
      <c r="G149" s="66">
        <v>0</v>
      </c>
    </row>
    <row r="150" spans="1:9" x14ac:dyDescent="0.2">
      <c r="D150" s="3" t="s">
        <v>147</v>
      </c>
      <c r="E150" s="78">
        <f>SUM(E147:E149)</f>
        <v>16959423</v>
      </c>
      <c r="F150" s="78">
        <f>SUM(F147:F149)</f>
        <v>14669302</v>
      </c>
      <c r="G150" s="78">
        <f>SUM(G147:G149)</f>
        <v>2290121</v>
      </c>
      <c r="H150" s="78"/>
    </row>
    <row r="151" spans="1:9" x14ac:dyDescent="0.2">
      <c r="G151" s="66">
        <f>G150-169500</f>
        <v>2120621</v>
      </c>
    </row>
  </sheetData>
  <mergeCells count="10">
    <mergeCell ref="A4:A6"/>
    <mergeCell ref="F4:G5"/>
    <mergeCell ref="E4:E6"/>
    <mergeCell ref="A147:D147"/>
    <mergeCell ref="B1:E1"/>
    <mergeCell ref="D4:D6"/>
    <mergeCell ref="C4:C6"/>
    <mergeCell ref="B4:B6"/>
    <mergeCell ref="D106:D108"/>
    <mergeCell ref="D110:D112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3" orientation="portrait" r:id="rId1"/>
  <headerFooter alignWithMargins="0">
    <oddHeader>&amp;R&amp;9Załącznik Nr &amp;A
do Uchwały NrXI/96/2011 Rady Gminy Widuchowa 
z dnia 8  grudnia 2011 r.</oddHeader>
  </headerFooter>
  <rowBreaks count="1" manualBreakCount="1">
    <brk id="11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"/>
  <sheetViews>
    <sheetView view="pageBreakPreview" zoomScaleNormal="100" zoomScaleSheetLayoutView="100" workbookViewId="0">
      <selection activeCell="G22" sqref="G22"/>
    </sheetView>
  </sheetViews>
  <sheetFormatPr defaultRowHeight="12.75" x14ac:dyDescent="0.2"/>
  <cols>
    <col min="1" max="1" width="4.140625" style="56" customWidth="1"/>
    <col min="2" max="2" width="8.140625" style="56" customWidth="1"/>
    <col min="3" max="3" width="10" style="56" customWidth="1"/>
    <col min="4" max="4" width="4.7109375" style="56" customWidth="1"/>
    <col min="5" max="5" width="26.28515625" style="56" customWidth="1"/>
    <col min="6" max="6" width="25.140625" style="56" customWidth="1"/>
    <col min="7" max="7" width="15.7109375" style="56" customWidth="1"/>
    <col min="8" max="16384" width="9.140625" style="56"/>
  </cols>
  <sheetData>
    <row r="1" spans="1:7" ht="44.25" customHeight="1" x14ac:dyDescent="0.2">
      <c r="A1" s="566" t="s">
        <v>398</v>
      </c>
      <c r="B1" s="566"/>
      <c r="C1" s="566"/>
      <c r="D1" s="566"/>
      <c r="E1" s="566"/>
      <c r="F1" s="566"/>
      <c r="G1" s="612"/>
    </row>
    <row r="2" spans="1:7" ht="18" x14ac:dyDescent="0.2">
      <c r="E2" s="102"/>
      <c r="F2" s="102"/>
    </row>
    <row r="3" spans="1:7" x14ac:dyDescent="0.2">
      <c r="E3" s="53"/>
      <c r="F3" s="103" t="s">
        <v>34</v>
      </c>
    </row>
    <row r="4" spans="1:7" x14ac:dyDescent="0.2">
      <c r="A4" s="563" t="s">
        <v>48</v>
      </c>
      <c r="B4" s="563" t="s">
        <v>2</v>
      </c>
      <c r="C4" s="563" t="s">
        <v>3</v>
      </c>
      <c r="D4" s="570" t="s">
        <v>68</v>
      </c>
      <c r="E4" s="565" t="s">
        <v>54</v>
      </c>
      <c r="F4" s="565" t="s">
        <v>55</v>
      </c>
      <c r="G4" s="565" t="s">
        <v>35</v>
      </c>
    </row>
    <row r="5" spans="1:7" x14ac:dyDescent="0.2">
      <c r="A5" s="563"/>
      <c r="B5" s="563"/>
      <c r="C5" s="563"/>
      <c r="D5" s="571"/>
      <c r="E5" s="565"/>
      <c r="F5" s="565"/>
      <c r="G5" s="565"/>
    </row>
    <row r="6" spans="1:7" x14ac:dyDescent="0.2">
      <c r="A6" s="563"/>
      <c r="B6" s="563"/>
      <c r="C6" s="563"/>
      <c r="D6" s="572"/>
      <c r="E6" s="565"/>
      <c r="F6" s="565"/>
      <c r="G6" s="565"/>
    </row>
    <row r="7" spans="1:7" x14ac:dyDescent="0.2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</row>
    <row r="8" spans="1:7" ht="36" x14ac:dyDescent="0.2">
      <c r="A8" s="112">
        <v>1</v>
      </c>
      <c r="B8" s="113" t="s">
        <v>214</v>
      </c>
      <c r="C8" s="113" t="s">
        <v>215</v>
      </c>
      <c r="D8" s="112">
        <v>6210</v>
      </c>
      <c r="E8" s="114" t="s">
        <v>213</v>
      </c>
      <c r="F8" s="115" t="s">
        <v>292</v>
      </c>
      <c r="G8" s="112">
        <v>50000</v>
      </c>
    </row>
    <row r="9" spans="1:7" x14ac:dyDescent="0.2">
      <c r="A9" s="609" t="s">
        <v>64</v>
      </c>
      <c r="B9" s="610"/>
      <c r="C9" s="610"/>
      <c r="D9" s="610"/>
      <c r="E9" s="611"/>
      <c r="F9" s="110"/>
      <c r="G9" s="110">
        <f>SUM(G8:G8)</f>
        <v>50000</v>
      </c>
    </row>
  </sheetData>
  <mergeCells count="9">
    <mergeCell ref="G4:G6"/>
    <mergeCell ref="A9:E9"/>
    <mergeCell ref="A1:G1"/>
    <mergeCell ref="A4:A6"/>
    <mergeCell ref="B4:B6"/>
    <mergeCell ref="C4:C6"/>
    <mergeCell ref="D4:D6"/>
    <mergeCell ref="E4:E6"/>
    <mergeCell ref="F4:F6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11" orientation="portrait" r:id="rId1"/>
  <headerFooter alignWithMargins="0">
    <oddHeader>&amp;R&amp;9Załącznik Nr &amp;A
do Uchwały NrXI/96/2011 Rady Gminy Widuchowa 
z dnia 8  grudnia 2011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G22" sqref="G22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2.75" customHeight="1" x14ac:dyDescent="0.2">
      <c r="A1" s="566" t="s">
        <v>402</v>
      </c>
      <c r="B1" s="566"/>
      <c r="C1" s="566"/>
      <c r="D1" s="566"/>
      <c r="E1" s="566"/>
      <c r="F1" s="566"/>
      <c r="G1" s="612"/>
    </row>
    <row r="2" spans="1:7" ht="18" x14ac:dyDescent="0.2">
      <c r="A2" s="56"/>
      <c r="B2" s="56"/>
      <c r="C2" s="56"/>
      <c r="D2" s="56"/>
      <c r="E2" s="336"/>
      <c r="F2" s="336"/>
      <c r="G2" s="56"/>
    </row>
    <row r="3" spans="1:7" x14ac:dyDescent="0.2">
      <c r="A3" s="56"/>
      <c r="B3" s="56"/>
      <c r="C3" s="56"/>
      <c r="D3" s="56"/>
      <c r="E3" s="53"/>
      <c r="F3" s="103" t="s">
        <v>34</v>
      </c>
      <c r="G3" s="56"/>
    </row>
    <row r="4" spans="1:7" x14ac:dyDescent="0.2">
      <c r="A4" s="563" t="s">
        <v>48</v>
      </c>
      <c r="B4" s="563" t="s">
        <v>2</v>
      </c>
      <c r="C4" s="563" t="s">
        <v>3</v>
      </c>
      <c r="D4" s="570" t="s">
        <v>68</v>
      </c>
      <c r="E4" s="565" t="s">
        <v>36</v>
      </c>
      <c r="F4" s="565" t="s">
        <v>405</v>
      </c>
      <c r="G4" s="565" t="s">
        <v>37</v>
      </c>
    </row>
    <row r="5" spans="1:7" x14ac:dyDescent="0.2">
      <c r="A5" s="563"/>
      <c r="B5" s="563"/>
      <c r="C5" s="563"/>
      <c r="D5" s="571"/>
      <c r="E5" s="565"/>
      <c r="F5" s="565"/>
      <c r="G5" s="565"/>
    </row>
    <row r="6" spans="1:7" x14ac:dyDescent="0.2">
      <c r="A6" s="563"/>
      <c r="B6" s="563"/>
      <c r="C6" s="563"/>
      <c r="D6" s="572"/>
      <c r="E6" s="565"/>
      <c r="F6" s="565"/>
      <c r="G6" s="565"/>
    </row>
    <row r="7" spans="1:7" x14ac:dyDescent="0.2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</row>
    <row r="8" spans="1:7" ht="36" x14ac:dyDescent="0.2">
      <c r="A8" s="112">
        <v>1</v>
      </c>
      <c r="B8" s="113" t="s">
        <v>403</v>
      </c>
      <c r="C8" s="113" t="s">
        <v>404</v>
      </c>
      <c r="D8" s="112">
        <v>2710</v>
      </c>
      <c r="E8" s="114" t="s">
        <v>408</v>
      </c>
      <c r="F8" s="115" t="s">
        <v>406</v>
      </c>
      <c r="G8" s="112">
        <v>30000</v>
      </c>
    </row>
    <row r="9" spans="1:7" x14ac:dyDescent="0.2">
      <c r="A9" s="609" t="s">
        <v>64</v>
      </c>
      <c r="B9" s="610"/>
      <c r="C9" s="610"/>
      <c r="D9" s="610"/>
      <c r="E9" s="611"/>
      <c r="F9" s="110"/>
      <c r="G9" s="110">
        <f>SUM(G8:G8)</f>
        <v>30000</v>
      </c>
    </row>
    <row r="158" s="519" customFormat="1" x14ac:dyDescent="0.2"/>
  </sheetData>
  <mergeCells count="9">
    <mergeCell ref="A9:E9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5118110236220474" right="0.55118110236220474" top="1.2204724409448819" bottom="0.59055118110236227" header="0.51181102362204722" footer="0.51181102362204722"/>
  <pageSetup paperSize="9" scale="80" orientation="portrait" horizontalDpi="4294967293" r:id="rId1"/>
  <headerFooter alignWithMargins="0">
    <oddHeader>&amp;R&amp;9Załącznik Nr &amp;A
do Uchwały NrXI/96/2011 Rady Gminy Widuchowa 
z dnia 8  grudnia 2011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="110" zoomScaleNormal="100" zoomScaleSheetLayoutView="110" workbookViewId="0">
      <selection activeCell="G22" sqref="G22"/>
    </sheetView>
  </sheetViews>
  <sheetFormatPr defaultRowHeight="12.75" x14ac:dyDescent="0.2"/>
  <cols>
    <col min="1" max="1" width="5.28515625" style="56" customWidth="1"/>
    <col min="2" max="2" width="9.140625" style="56"/>
    <col min="3" max="3" width="11" style="56" customWidth="1"/>
    <col min="4" max="4" width="5" style="56" customWidth="1"/>
    <col min="5" max="5" width="43.85546875" style="56" customWidth="1"/>
    <col min="6" max="6" width="19.5703125" style="56" customWidth="1"/>
    <col min="7" max="16384" width="9.140625" style="56"/>
  </cols>
  <sheetData>
    <row r="1" spans="1:6" ht="48.75" customHeight="1" x14ac:dyDescent="0.2">
      <c r="A1" s="566" t="s">
        <v>407</v>
      </c>
      <c r="B1" s="566"/>
      <c r="C1" s="566"/>
      <c r="D1" s="566"/>
      <c r="E1" s="566"/>
      <c r="F1" s="566"/>
    </row>
    <row r="2" spans="1:6" ht="20.100000000000001" customHeight="1" x14ac:dyDescent="0.2">
      <c r="E2" s="102"/>
      <c r="F2" s="102"/>
    </row>
    <row r="3" spans="1:6" ht="20.100000000000001" customHeight="1" x14ac:dyDescent="0.2">
      <c r="E3" s="53"/>
      <c r="F3" s="103" t="s">
        <v>34</v>
      </c>
    </row>
    <row r="4" spans="1:6" ht="20.100000000000001" customHeight="1" x14ac:dyDescent="0.2">
      <c r="A4" s="105" t="s">
        <v>48</v>
      </c>
      <c r="B4" s="105" t="s">
        <v>2</v>
      </c>
      <c r="C4" s="105" t="s">
        <v>3</v>
      </c>
      <c r="D4" s="105" t="s">
        <v>4</v>
      </c>
      <c r="E4" s="105" t="s">
        <v>36</v>
      </c>
      <c r="F4" s="105" t="s">
        <v>37</v>
      </c>
    </row>
    <row r="5" spans="1:6" s="116" customFormat="1" ht="8.1" customHeight="1" x14ac:dyDescent="0.1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ht="30" customHeight="1" x14ac:dyDescent="0.2">
      <c r="A6" s="117">
        <v>1</v>
      </c>
      <c r="B6" s="117">
        <v>926</v>
      </c>
      <c r="C6" s="117">
        <v>92605</v>
      </c>
      <c r="D6" s="117">
        <v>2360</v>
      </c>
      <c r="E6" s="118" t="s">
        <v>356</v>
      </c>
      <c r="F6" s="117">
        <v>77400</v>
      </c>
    </row>
    <row r="7" spans="1:6" ht="30" customHeight="1" x14ac:dyDescent="0.2">
      <c r="A7" s="110">
        <v>2</v>
      </c>
      <c r="B7" s="110">
        <v>921</v>
      </c>
      <c r="C7" s="110">
        <v>92120</v>
      </c>
      <c r="D7" s="110">
        <v>2720</v>
      </c>
      <c r="E7" s="119" t="s">
        <v>249</v>
      </c>
      <c r="F7" s="110">
        <v>9000</v>
      </c>
    </row>
    <row r="8" spans="1:6" ht="30" customHeight="1" x14ac:dyDescent="0.2">
      <c r="A8" s="609" t="s">
        <v>64</v>
      </c>
      <c r="B8" s="610"/>
      <c r="C8" s="610"/>
      <c r="D8" s="610"/>
      <c r="E8" s="611"/>
      <c r="F8" s="110">
        <f>SUM(F6:F7)</f>
        <v>86400</v>
      </c>
    </row>
  </sheetData>
  <mergeCells count="2">
    <mergeCell ref="A1:F1"/>
    <mergeCell ref="A8:E8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11" orientation="portrait" r:id="rId1"/>
  <headerFooter alignWithMargins="0">
    <oddHeader>&amp;R&amp;9Załącznik Nr &amp;A
do Uchwały NrXI/96/2011 Rady Gminy Widuchowa 
z dnia 8  grudnia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5"/>
  <sheetViews>
    <sheetView tabSelected="1" view="pageBreakPreview" zoomScale="90" zoomScaleNormal="93" zoomScaleSheetLayoutView="90" workbookViewId="0">
      <pane ySplit="8" topLeftCell="A374" activePane="bottomLeft" state="frozen"/>
      <selection activeCell="G22" sqref="G22"/>
      <selection pane="bottomLeft" activeCell="D382" sqref="D382"/>
    </sheetView>
  </sheetViews>
  <sheetFormatPr defaultRowHeight="12.75" x14ac:dyDescent="0.2"/>
  <cols>
    <col min="1" max="1" width="4.42578125" style="34" customWidth="1"/>
    <col min="2" max="2" width="5.7109375" style="34" customWidth="1"/>
    <col min="3" max="3" width="11.5703125" style="34" customWidth="1"/>
    <col min="4" max="4" width="47" style="34" customWidth="1"/>
    <col min="5" max="8" width="11.5703125" style="34" customWidth="1"/>
    <col min="9" max="10" width="10.7109375" style="34" customWidth="1"/>
    <col min="11" max="11" width="17.140625" style="34" customWidth="1"/>
    <col min="12" max="12" width="5.7109375" style="34" customWidth="1"/>
    <col min="13" max="13" width="10.7109375" style="34" customWidth="1"/>
    <col min="14" max="14" width="11.7109375" style="34" customWidth="1"/>
    <col min="15" max="15" width="11" style="4" customWidth="1"/>
    <col min="16" max="16" width="14" style="33" customWidth="1"/>
    <col min="17" max="18" width="5.42578125" style="33" customWidth="1"/>
    <col min="19" max="23" width="11.7109375" style="34" hidden="1" customWidth="1"/>
    <col min="24" max="16384" width="9.140625" style="33"/>
  </cols>
  <sheetData>
    <row r="1" spans="1:23" s="56" customFormat="1" ht="18" x14ac:dyDescent="0.2">
      <c r="A1" s="553" t="s">
        <v>379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"/>
      <c r="S1" s="336"/>
      <c r="T1" s="336"/>
      <c r="U1" s="336"/>
      <c r="V1" s="336"/>
      <c r="W1" s="336"/>
    </row>
    <row r="2" spans="1:23" s="56" customFormat="1" ht="18" x14ac:dyDescent="0.2">
      <c r="A2" s="168"/>
      <c r="B2" s="168"/>
      <c r="C2" s="168"/>
      <c r="D2" s="168"/>
      <c r="E2" s="168"/>
      <c r="F2" s="168"/>
      <c r="G2" s="168"/>
      <c r="H2" s="53"/>
      <c r="I2" s="53"/>
      <c r="J2" s="53"/>
      <c r="K2" s="53"/>
      <c r="L2" s="53"/>
      <c r="M2" s="53"/>
      <c r="N2" s="53"/>
      <c r="O2" s="55"/>
      <c r="S2" s="53"/>
      <c r="T2" s="53"/>
      <c r="U2" s="53"/>
      <c r="V2" s="53"/>
      <c r="W2" s="53"/>
    </row>
    <row r="3" spans="1:23" s="56" customFormat="1" x14ac:dyDescent="0.2">
      <c r="A3" s="52"/>
      <c r="B3" s="52"/>
      <c r="C3" s="52"/>
      <c r="D3" s="52"/>
      <c r="E3" s="52"/>
      <c r="F3" s="52"/>
      <c r="G3" s="53"/>
      <c r="H3" s="53"/>
      <c r="I3" s="53"/>
      <c r="J3" s="53"/>
      <c r="K3" s="53"/>
      <c r="L3" s="53"/>
      <c r="M3" s="53"/>
      <c r="N3" s="54" t="s">
        <v>47</v>
      </c>
      <c r="O3" s="55"/>
      <c r="S3" s="54"/>
      <c r="T3" s="54"/>
      <c r="U3" s="54"/>
      <c r="V3" s="54"/>
      <c r="W3" s="54"/>
    </row>
    <row r="4" spans="1:23" s="58" customFormat="1" ht="18.75" customHeight="1" x14ac:dyDescent="0.2">
      <c r="A4" s="554" t="s">
        <v>2</v>
      </c>
      <c r="B4" s="554" t="s">
        <v>3</v>
      </c>
      <c r="C4" s="539" t="s">
        <v>66</v>
      </c>
      <c r="D4" s="539" t="s">
        <v>14</v>
      </c>
      <c r="E4" s="539" t="s">
        <v>400</v>
      </c>
      <c r="F4" s="560" t="s">
        <v>56</v>
      </c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2"/>
      <c r="S4" s="375"/>
      <c r="T4" s="375"/>
      <c r="U4" s="375"/>
      <c r="V4" s="375"/>
      <c r="W4" s="375"/>
    </row>
    <row r="5" spans="1:23" s="58" customFormat="1" ht="20.25" customHeight="1" x14ac:dyDescent="0.2">
      <c r="A5" s="554"/>
      <c r="B5" s="554"/>
      <c r="C5" s="539"/>
      <c r="D5" s="539"/>
      <c r="E5" s="539"/>
      <c r="F5" s="555" t="s">
        <v>32</v>
      </c>
      <c r="G5" s="555" t="s">
        <v>6</v>
      </c>
      <c r="H5" s="555"/>
      <c r="I5" s="555"/>
      <c r="J5" s="555"/>
      <c r="K5" s="555"/>
      <c r="L5" s="555"/>
      <c r="M5" s="555"/>
      <c r="N5" s="555" t="s">
        <v>33</v>
      </c>
      <c r="O5" s="544" t="s">
        <v>56</v>
      </c>
      <c r="P5" s="545"/>
      <c r="Q5" s="545"/>
      <c r="R5" s="546"/>
      <c r="S5" s="57"/>
      <c r="T5" s="57"/>
      <c r="U5" s="57"/>
      <c r="V5" s="57"/>
      <c r="W5" s="57"/>
    </row>
    <row r="6" spans="1:23" s="58" customFormat="1" ht="20.25" customHeight="1" x14ac:dyDescent="0.2">
      <c r="A6" s="554"/>
      <c r="B6" s="554"/>
      <c r="C6" s="539"/>
      <c r="D6" s="539"/>
      <c r="E6" s="539"/>
      <c r="F6" s="539"/>
      <c r="G6" s="556" t="s">
        <v>267</v>
      </c>
      <c r="H6" s="557"/>
      <c r="I6" s="534" t="s">
        <v>269</v>
      </c>
      <c r="J6" s="534" t="s">
        <v>270</v>
      </c>
      <c r="K6" s="558" t="s">
        <v>298</v>
      </c>
      <c r="L6" s="536" t="s">
        <v>57</v>
      </c>
      <c r="M6" s="534" t="s">
        <v>67</v>
      </c>
      <c r="N6" s="539"/>
      <c r="O6" s="547" t="s">
        <v>299</v>
      </c>
      <c r="P6" s="335" t="s">
        <v>6</v>
      </c>
      <c r="Q6" s="549" t="s">
        <v>300</v>
      </c>
      <c r="R6" s="551" t="s">
        <v>401</v>
      </c>
      <c r="S6" s="57"/>
      <c r="T6" s="57"/>
      <c r="U6" s="57"/>
      <c r="V6" s="57"/>
      <c r="W6" s="57"/>
    </row>
    <row r="7" spans="1:23" s="58" customFormat="1" ht="88.5" customHeight="1" thickBot="1" x14ac:dyDescent="0.25">
      <c r="A7" s="554"/>
      <c r="B7" s="554"/>
      <c r="C7" s="539"/>
      <c r="D7" s="539"/>
      <c r="E7" s="539"/>
      <c r="F7" s="539"/>
      <c r="G7" s="59" t="s">
        <v>268</v>
      </c>
      <c r="H7" s="59" t="s">
        <v>271</v>
      </c>
      <c r="I7" s="535"/>
      <c r="J7" s="535"/>
      <c r="K7" s="559"/>
      <c r="L7" s="537"/>
      <c r="M7" s="535"/>
      <c r="N7" s="539"/>
      <c r="O7" s="548"/>
      <c r="P7" s="290" t="s">
        <v>301</v>
      </c>
      <c r="Q7" s="550"/>
      <c r="R7" s="552"/>
      <c r="S7" s="57"/>
      <c r="T7" s="57" t="s">
        <v>233</v>
      </c>
      <c r="U7" s="57" t="s">
        <v>258</v>
      </c>
      <c r="V7" s="57" t="s">
        <v>257</v>
      </c>
      <c r="W7" s="57" t="s">
        <v>234</v>
      </c>
    </row>
    <row r="8" spans="1:23" s="58" customFormat="1" ht="6" customHeight="1" x14ac:dyDescent="0.2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15</v>
      </c>
      <c r="T8" s="60">
        <v>16</v>
      </c>
      <c r="U8" s="60">
        <v>17</v>
      </c>
      <c r="V8" s="60">
        <v>18</v>
      </c>
      <c r="W8" s="60">
        <v>19</v>
      </c>
    </row>
    <row r="9" spans="1:23" s="58" customFormat="1" x14ac:dyDescent="0.2">
      <c r="A9" s="138">
        <v>10</v>
      </c>
      <c r="B9" s="153"/>
      <c r="C9" s="154"/>
      <c r="D9" s="139" t="s">
        <v>148</v>
      </c>
      <c r="E9" s="61">
        <f>SUM(E10,E12,E22)</f>
        <v>113780</v>
      </c>
      <c r="F9" s="61">
        <f>SUM(F10,F12,F22)</f>
        <v>63780</v>
      </c>
      <c r="G9" s="61">
        <f>SUM(G10,G12,G22)</f>
        <v>0</v>
      </c>
      <c r="H9" s="61">
        <f>SUM(H10,H12,H22)</f>
        <v>38000</v>
      </c>
      <c r="I9" s="61">
        <f>SUM(I10,I12,I22)</f>
        <v>25780</v>
      </c>
      <c r="J9" s="61">
        <f t="shared" ref="J9:R9" si="0">SUM(J10,J12,J22)</f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50000</v>
      </c>
      <c r="O9" s="61">
        <f t="shared" si="0"/>
        <v>50000</v>
      </c>
      <c r="P9" s="61">
        <f t="shared" si="0"/>
        <v>0</v>
      </c>
      <c r="Q9" s="61">
        <f t="shared" si="0"/>
        <v>0</v>
      </c>
      <c r="R9" s="61">
        <f t="shared" si="0"/>
        <v>0</v>
      </c>
      <c r="S9" s="132" t="str">
        <f>IF(SUM(N9,F9)=E9,"TAK","NIE")</f>
        <v>TAK</v>
      </c>
      <c r="T9" s="61">
        <f>SUM(T10,T12,T22)</f>
        <v>0</v>
      </c>
      <c r="U9" s="61">
        <f>SUM(U10,U12,U22)</f>
        <v>0</v>
      </c>
      <c r="V9" s="61">
        <f>SUM(V10,V12,V22)</f>
        <v>0</v>
      </c>
      <c r="W9" s="61">
        <f>SUM(W10,W12,W22)</f>
        <v>35000</v>
      </c>
    </row>
    <row r="10" spans="1:23" s="300" customFormat="1" x14ac:dyDescent="0.2">
      <c r="A10" s="155"/>
      <c r="B10" s="376">
        <v>1008</v>
      </c>
      <c r="C10" s="156"/>
      <c r="D10" s="49" t="s">
        <v>149</v>
      </c>
      <c r="E10" s="50">
        <f>SUM(E11)</f>
        <v>10000</v>
      </c>
      <c r="F10" s="50">
        <f t="shared" ref="F10:R10" si="1">SUM(F11)</f>
        <v>10000</v>
      </c>
      <c r="G10" s="50">
        <f t="shared" si="1"/>
        <v>0</v>
      </c>
      <c r="H10" s="50">
        <f t="shared" si="1"/>
        <v>10000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  <c r="Q10" s="50">
        <f t="shared" si="1"/>
        <v>0</v>
      </c>
      <c r="R10" s="50">
        <f t="shared" si="1"/>
        <v>0</v>
      </c>
      <c r="S10" s="132" t="str">
        <f>IF(SUM(N10,F10)=E10,"TAK","NIE")</f>
        <v>TAK</v>
      </c>
      <c r="T10" s="50">
        <f>SUM(T11)</f>
        <v>0</v>
      </c>
      <c r="U10" s="50">
        <f>SUM(U11)</f>
        <v>0</v>
      </c>
      <c r="V10" s="50"/>
      <c r="W10" s="50">
        <f>SUM(W11)</f>
        <v>0</v>
      </c>
    </row>
    <row r="11" spans="1:23" s="300" customFormat="1" x14ac:dyDescent="0.2">
      <c r="A11" s="155"/>
      <c r="B11" s="157"/>
      <c r="C11" s="377">
        <v>4270</v>
      </c>
      <c r="D11" s="49" t="s">
        <v>150</v>
      </c>
      <c r="E11" s="50">
        <v>10000</v>
      </c>
      <c r="F11" s="378">
        <v>10000</v>
      </c>
      <c r="G11" s="378">
        <v>0</v>
      </c>
      <c r="H11" s="378">
        <v>10000</v>
      </c>
      <c r="I11" s="378">
        <v>0</v>
      </c>
      <c r="J11" s="378">
        <v>0</v>
      </c>
      <c r="K11" s="378">
        <v>0</v>
      </c>
      <c r="L11" s="378">
        <v>0</v>
      </c>
      <c r="M11" s="378">
        <v>0</v>
      </c>
      <c r="N11" s="379">
        <v>0</v>
      </c>
      <c r="O11" s="140">
        <v>0</v>
      </c>
      <c r="P11" s="140">
        <v>0</v>
      </c>
      <c r="Q11" s="140">
        <v>0</v>
      </c>
      <c r="R11" s="140">
        <v>0</v>
      </c>
      <c r="S11" s="132" t="str">
        <f>IF(SUM(N11,F11)=E11,"TAK","NIE")</f>
        <v>TAK</v>
      </c>
      <c r="T11" s="378">
        <v>0</v>
      </c>
      <c r="U11" s="378">
        <v>0</v>
      </c>
      <c r="V11" s="378"/>
      <c r="W11" s="378">
        <v>0</v>
      </c>
    </row>
    <row r="12" spans="1:23" s="300" customFormat="1" x14ac:dyDescent="0.2">
      <c r="A12" s="155"/>
      <c r="B12" s="376">
        <v>1010</v>
      </c>
      <c r="C12" s="156"/>
      <c r="D12" s="49" t="s">
        <v>151</v>
      </c>
      <c r="E12" s="50">
        <f>SUM(E13:E14)</f>
        <v>78000</v>
      </c>
      <c r="F12" s="50">
        <f t="shared" ref="F12:W12" si="2">SUM(F13:F14)</f>
        <v>28000</v>
      </c>
      <c r="G12" s="50">
        <f t="shared" si="2"/>
        <v>0</v>
      </c>
      <c r="H12" s="50">
        <f t="shared" si="2"/>
        <v>28000</v>
      </c>
      <c r="I12" s="50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50000</v>
      </c>
      <c r="O12" s="50">
        <f t="shared" si="2"/>
        <v>50000</v>
      </c>
      <c r="P12" s="50">
        <f t="shared" si="2"/>
        <v>0</v>
      </c>
      <c r="Q12" s="50">
        <f t="shared" si="2"/>
        <v>0</v>
      </c>
      <c r="R12" s="50">
        <f t="shared" si="2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  <c r="W12" s="50">
        <f t="shared" si="2"/>
        <v>35000</v>
      </c>
    </row>
    <row r="13" spans="1:23" s="295" customFormat="1" x14ac:dyDescent="0.2">
      <c r="A13" s="155"/>
      <c r="B13" s="157"/>
      <c r="C13" s="42">
        <v>4430</v>
      </c>
      <c r="D13" s="43" t="s">
        <v>155</v>
      </c>
      <c r="E13" s="44">
        <f t="shared" ref="E13" si="3">SUM(F13,N13)</f>
        <v>28000</v>
      </c>
      <c r="F13" s="44">
        <f t="shared" ref="F13" si="4">SUM(G13:M13)</f>
        <v>28000</v>
      </c>
      <c r="G13" s="171">
        <v>0</v>
      </c>
      <c r="H13" s="171">
        <v>28000</v>
      </c>
      <c r="I13" s="171">
        <v>0</v>
      </c>
      <c r="J13" s="171"/>
      <c r="K13" s="171"/>
      <c r="L13" s="171">
        <v>0</v>
      </c>
      <c r="M13" s="171">
        <v>0</v>
      </c>
      <c r="N13" s="183">
        <v>0</v>
      </c>
      <c r="O13" s="175"/>
      <c r="P13" s="175"/>
      <c r="Q13" s="175"/>
      <c r="R13" s="175"/>
      <c r="S13" s="132" t="str">
        <f t="shared" ref="S13" si="5">IF(SUM(N13,F13)=E13,"TAK","NIE")</f>
        <v>TAK</v>
      </c>
      <c r="T13" s="171">
        <v>0</v>
      </c>
      <c r="U13" s="171">
        <v>0</v>
      </c>
      <c r="V13" s="171"/>
      <c r="W13" s="171">
        <v>0</v>
      </c>
    </row>
    <row r="14" spans="1:23" s="300" customFormat="1" ht="33.75" x14ac:dyDescent="0.2">
      <c r="A14" s="155"/>
      <c r="B14" s="157"/>
      <c r="C14" s="380">
        <v>6210</v>
      </c>
      <c r="D14" s="381" t="s">
        <v>347</v>
      </c>
      <c r="E14" s="382">
        <f t="shared" ref="E14:E23" si="6">SUM(F14,N14)</f>
        <v>50000</v>
      </c>
      <c r="F14" s="382">
        <f t="shared" ref="F14:F23" si="7">SUM(G14:M14)</f>
        <v>0</v>
      </c>
      <c r="G14" s="382">
        <v>0</v>
      </c>
      <c r="H14" s="382">
        <v>0</v>
      </c>
      <c r="I14" s="382">
        <v>0</v>
      </c>
      <c r="J14" s="382">
        <v>0</v>
      </c>
      <c r="K14" s="382">
        <v>0</v>
      </c>
      <c r="L14" s="382">
        <v>0</v>
      </c>
      <c r="M14" s="382">
        <v>0</v>
      </c>
      <c r="N14" s="383">
        <f t="shared" ref="N14" si="8">SUM(O14,Q14:R14)</f>
        <v>50000</v>
      </c>
      <c r="O14" s="384">
        <v>50000</v>
      </c>
      <c r="P14" s="384"/>
      <c r="Q14" s="384"/>
      <c r="R14" s="384"/>
      <c r="S14" s="132" t="str">
        <f t="shared" ref="S14:S23" si="9">IF(SUM(N14,F14)=E14,"TAK","NIE")</f>
        <v>TAK</v>
      </c>
      <c r="T14" s="382">
        <v>0</v>
      </c>
      <c r="U14" s="382">
        <v>0</v>
      </c>
      <c r="V14" s="382"/>
      <c r="W14" s="382">
        <v>35000</v>
      </c>
    </row>
    <row r="15" spans="1:23" s="56" customFormat="1" hidden="1" x14ac:dyDescent="0.2">
      <c r="A15" s="155"/>
      <c r="B15" s="157"/>
      <c r="C15" s="45">
        <v>6050</v>
      </c>
      <c r="D15" s="46" t="s">
        <v>152</v>
      </c>
      <c r="E15" s="47">
        <f>SUM(E16:E17)</f>
        <v>0</v>
      </c>
      <c r="F15" s="47">
        <f t="shared" ref="F15:R15" si="10">SUM(F16:F17)</f>
        <v>0</v>
      </c>
      <c r="G15" s="47">
        <f t="shared" si="10"/>
        <v>0</v>
      </c>
      <c r="H15" s="47">
        <f t="shared" si="10"/>
        <v>0</v>
      </c>
      <c r="I15" s="47">
        <f t="shared" si="10"/>
        <v>0</v>
      </c>
      <c r="J15" s="47">
        <f t="shared" si="10"/>
        <v>0</v>
      </c>
      <c r="K15" s="47">
        <f t="shared" si="10"/>
        <v>0</v>
      </c>
      <c r="L15" s="47">
        <f t="shared" si="10"/>
        <v>0</v>
      </c>
      <c r="M15" s="47">
        <f t="shared" si="10"/>
        <v>0</v>
      </c>
      <c r="N15" s="47">
        <f t="shared" si="10"/>
        <v>0</v>
      </c>
      <c r="O15" s="47">
        <f t="shared" si="10"/>
        <v>0</v>
      </c>
      <c r="P15" s="47">
        <f t="shared" si="10"/>
        <v>0</v>
      </c>
      <c r="Q15" s="47">
        <f t="shared" si="10"/>
        <v>0</v>
      </c>
      <c r="R15" s="47">
        <f t="shared" si="10"/>
        <v>0</v>
      </c>
      <c r="S15" s="132" t="str">
        <f t="shared" si="9"/>
        <v>TAK</v>
      </c>
      <c r="T15" s="47">
        <f>SUM(T20:T21)</f>
        <v>0</v>
      </c>
      <c r="U15" s="47">
        <f>SUM(U20:U21)</f>
        <v>0</v>
      </c>
      <c r="V15" s="47">
        <f>SUM(V20:V21)</f>
        <v>0</v>
      </c>
      <c r="W15" s="47">
        <f>SUM(W20:W21)</f>
        <v>0</v>
      </c>
    </row>
    <row r="16" spans="1:23" s="136" customFormat="1" hidden="1" x14ac:dyDescent="0.2">
      <c r="A16" s="224"/>
      <c r="B16" s="225"/>
      <c r="C16" s="226"/>
      <c r="D16" s="227" t="s">
        <v>322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9"/>
      <c r="O16" s="230"/>
      <c r="P16" s="230"/>
      <c r="Q16" s="230"/>
      <c r="R16" s="230"/>
      <c r="S16" s="133"/>
      <c r="T16" s="228"/>
      <c r="U16" s="228"/>
      <c r="V16" s="228"/>
      <c r="W16" s="228"/>
    </row>
    <row r="17" spans="1:23" s="267" customFormat="1" hidden="1" x14ac:dyDescent="0.2">
      <c r="A17" s="258"/>
      <c r="B17" s="259"/>
      <c r="C17" s="260"/>
      <c r="D17" s="261" t="s">
        <v>313</v>
      </c>
      <c r="E17" s="262">
        <f>SUM(F17,N17)</f>
        <v>0</v>
      </c>
      <c r="F17" s="262">
        <f t="shared" ref="F17" si="11">SUM(G17:M17)</f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4">
        <v>0</v>
      </c>
      <c r="O17" s="265">
        <v>0</v>
      </c>
      <c r="P17" s="265">
        <v>0</v>
      </c>
      <c r="Q17" s="265">
        <v>0</v>
      </c>
      <c r="R17" s="265">
        <v>0</v>
      </c>
      <c r="S17" s="266" t="str">
        <f t="shared" si="9"/>
        <v>TAK</v>
      </c>
      <c r="T17" s="262"/>
      <c r="U17" s="262"/>
      <c r="V17" s="262"/>
      <c r="W17" s="262"/>
    </row>
    <row r="18" spans="1:23" s="58" customFormat="1" hidden="1" x14ac:dyDescent="0.2">
      <c r="A18" s="155"/>
      <c r="B18" s="157"/>
      <c r="C18" s="42">
        <v>6057</v>
      </c>
      <c r="D18" s="43" t="s">
        <v>152</v>
      </c>
      <c r="E18" s="48">
        <f>SUM(E19)</f>
        <v>0</v>
      </c>
      <c r="F18" s="48">
        <f t="shared" ref="F18:W18" si="12">SUM(F19)</f>
        <v>0</v>
      </c>
      <c r="G18" s="48">
        <f t="shared" si="12"/>
        <v>0</v>
      </c>
      <c r="H18" s="48">
        <f t="shared" si="12"/>
        <v>0</v>
      </c>
      <c r="I18" s="48">
        <f t="shared" si="12"/>
        <v>0</v>
      </c>
      <c r="J18" s="48">
        <f t="shared" si="12"/>
        <v>0</v>
      </c>
      <c r="K18" s="48">
        <f t="shared" si="12"/>
        <v>0</v>
      </c>
      <c r="L18" s="48">
        <f t="shared" si="12"/>
        <v>0</v>
      </c>
      <c r="M18" s="48">
        <f t="shared" si="12"/>
        <v>0</v>
      </c>
      <c r="N18" s="48">
        <f t="shared" si="12"/>
        <v>0</v>
      </c>
      <c r="O18" s="48">
        <f t="shared" si="12"/>
        <v>0</v>
      </c>
      <c r="P18" s="48">
        <v>0</v>
      </c>
      <c r="Q18" s="48">
        <f t="shared" si="12"/>
        <v>0</v>
      </c>
      <c r="R18" s="48">
        <f t="shared" si="12"/>
        <v>0</v>
      </c>
      <c r="S18" s="48">
        <f t="shared" si="12"/>
        <v>0</v>
      </c>
      <c r="T18" s="48">
        <f t="shared" si="12"/>
        <v>0</v>
      </c>
      <c r="U18" s="48">
        <f t="shared" si="12"/>
        <v>0</v>
      </c>
      <c r="V18" s="48">
        <f t="shared" si="12"/>
        <v>0</v>
      </c>
      <c r="W18" s="48">
        <f t="shared" si="12"/>
        <v>0</v>
      </c>
    </row>
    <row r="19" spans="1:23" s="58" customFormat="1" hidden="1" x14ac:dyDescent="0.2">
      <c r="A19" s="155"/>
      <c r="B19" s="157"/>
      <c r="C19" s="42"/>
      <c r="D19" s="43" t="s">
        <v>282</v>
      </c>
      <c r="E19" s="44">
        <f t="shared" si="6"/>
        <v>0</v>
      </c>
      <c r="F19" s="171">
        <f t="shared" si="7"/>
        <v>0</v>
      </c>
      <c r="G19" s="171"/>
      <c r="H19" s="171"/>
      <c r="I19" s="171"/>
      <c r="J19" s="171"/>
      <c r="K19" s="171"/>
      <c r="L19" s="171"/>
      <c r="M19" s="171"/>
      <c r="N19" s="169">
        <f>SUM(O19,Q19:R19)</f>
        <v>0</v>
      </c>
      <c r="O19" s="170">
        <v>0</v>
      </c>
      <c r="P19" s="170">
        <v>0</v>
      </c>
      <c r="Q19" s="170"/>
      <c r="R19" s="170"/>
      <c r="S19" s="132" t="str">
        <f t="shared" si="9"/>
        <v>TAK</v>
      </c>
      <c r="T19" s="44">
        <f>N19</f>
        <v>0</v>
      </c>
      <c r="U19" s="44"/>
      <c r="V19" s="44"/>
      <c r="W19" s="44"/>
    </row>
    <row r="20" spans="1:23" s="58" customFormat="1" hidden="1" x14ac:dyDescent="0.2">
      <c r="A20" s="155"/>
      <c r="B20" s="157"/>
      <c r="C20" s="45">
        <v>6059</v>
      </c>
      <c r="D20" s="46" t="s">
        <v>152</v>
      </c>
      <c r="E20" s="47">
        <f>SUM(E21)</f>
        <v>0</v>
      </c>
      <c r="F20" s="47">
        <f t="shared" ref="F20:R20" si="13">SUM(F21)</f>
        <v>0</v>
      </c>
      <c r="G20" s="47">
        <f t="shared" si="13"/>
        <v>0</v>
      </c>
      <c r="H20" s="47">
        <f t="shared" si="13"/>
        <v>0</v>
      </c>
      <c r="I20" s="47">
        <f t="shared" si="13"/>
        <v>0</v>
      </c>
      <c r="J20" s="47">
        <f t="shared" si="13"/>
        <v>0</v>
      </c>
      <c r="K20" s="47">
        <f t="shared" si="13"/>
        <v>0</v>
      </c>
      <c r="L20" s="47">
        <f t="shared" si="13"/>
        <v>0</v>
      </c>
      <c r="M20" s="47">
        <f t="shared" si="13"/>
        <v>0</v>
      </c>
      <c r="N20" s="47">
        <f t="shared" si="13"/>
        <v>0</v>
      </c>
      <c r="O20" s="47">
        <f t="shared" si="13"/>
        <v>0</v>
      </c>
      <c r="P20" s="47">
        <v>0</v>
      </c>
      <c r="Q20" s="47">
        <f t="shared" si="13"/>
        <v>0</v>
      </c>
      <c r="R20" s="47">
        <f t="shared" si="13"/>
        <v>0</v>
      </c>
      <c r="S20" s="132" t="str">
        <f t="shared" si="9"/>
        <v>TAK</v>
      </c>
      <c r="T20" s="47">
        <f>SUM(T21:T21)</f>
        <v>0</v>
      </c>
      <c r="U20" s="47">
        <f>SUM(U21:U21)</f>
        <v>0</v>
      </c>
      <c r="V20" s="47"/>
      <c r="W20" s="47">
        <f>SUM(W21:W21)</f>
        <v>0</v>
      </c>
    </row>
    <row r="21" spans="1:23" s="58" customFormat="1" hidden="1" x14ac:dyDescent="0.2">
      <c r="A21" s="155"/>
      <c r="B21" s="157"/>
      <c r="C21" s="42"/>
      <c r="D21" s="43" t="s">
        <v>281</v>
      </c>
      <c r="E21" s="44">
        <f t="shared" si="6"/>
        <v>0</v>
      </c>
      <c r="F21" s="172">
        <f t="shared" si="7"/>
        <v>0</v>
      </c>
      <c r="G21" s="172"/>
      <c r="H21" s="172"/>
      <c r="I21" s="172"/>
      <c r="J21" s="172"/>
      <c r="K21" s="172"/>
      <c r="L21" s="172"/>
      <c r="M21" s="172"/>
      <c r="N21" s="173">
        <f>SUM(O21,Q21:R21)</f>
        <v>0</v>
      </c>
      <c r="O21" s="174">
        <v>0</v>
      </c>
      <c r="P21" s="174">
        <v>0</v>
      </c>
      <c r="Q21" s="174"/>
      <c r="R21" s="174"/>
      <c r="S21" s="132" t="str">
        <f t="shared" si="9"/>
        <v>TAK</v>
      </c>
      <c r="T21" s="44"/>
      <c r="U21" s="44">
        <f>N21</f>
        <v>0</v>
      </c>
      <c r="V21" s="44"/>
      <c r="W21" s="44"/>
    </row>
    <row r="22" spans="1:23" s="300" customFormat="1" x14ac:dyDescent="0.2">
      <c r="A22" s="155"/>
      <c r="B22" s="376">
        <v>1030</v>
      </c>
      <c r="C22" s="156"/>
      <c r="D22" s="49" t="s">
        <v>153</v>
      </c>
      <c r="E22" s="50">
        <f t="shared" si="6"/>
        <v>25780</v>
      </c>
      <c r="F22" s="50">
        <f t="shared" si="7"/>
        <v>25780</v>
      </c>
      <c r="G22" s="50">
        <f t="shared" ref="G22:R22" si="14">SUM(G23)</f>
        <v>0</v>
      </c>
      <c r="H22" s="50">
        <f t="shared" si="14"/>
        <v>0</v>
      </c>
      <c r="I22" s="50">
        <f t="shared" si="14"/>
        <v>25780</v>
      </c>
      <c r="J22" s="50">
        <f t="shared" si="14"/>
        <v>0</v>
      </c>
      <c r="K22" s="50">
        <f t="shared" si="14"/>
        <v>0</v>
      </c>
      <c r="L22" s="50">
        <f t="shared" si="14"/>
        <v>0</v>
      </c>
      <c r="M22" s="50">
        <f t="shared" si="14"/>
        <v>0</v>
      </c>
      <c r="N22" s="50">
        <f t="shared" si="14"/>
        <v>0</v>
      </c>
      <c r="O22" s="50">
        <f t="shared" si="14"/>
        <v>0</v>
      </c>
      <c r="P22" s="50">
        <f t="shared" si="14"/>
        <v>0</v>
      </c>
      <c r="Q22" s="50">
        <f t="shared" si="14"/>
        <v>0</v>
      </c>
      <c r="R22" s="50">
        <f t="shared" si="14"/>
        <v>0</v>
      </c>
      <c r="S22" s="132" t="str">
        <f t="shared" si="9"/>
        <v>TAK</v>
      </c>
      <c r="T22" s="50">
        <f>SUM(T23)</f>
        <v>0</v>
      </c>
      <c r="U22" s="50">
        <f>SUM(U23)</f>
        <v>0</v>
      </c>
      <c r="V22" s="50">
        <f>SUM(V23)</f>
        <v>0</v>
      </c>
      <c r="W22" s="50">
        <f>SUM(W23)</f>
        <v>0</v>
      </c>
    </row>
    <row r="23" spans="1:23" s="300" customFormat="1" ht="22.5" x14ac:dyDescent="0.2">
      <c r="A23" s="155"/>
      <c r="B23" s="157"/>
      <c r="C23" s="380">
        <v>2850</v>
      </c>
      <c r="D23" s="381" t="s">
        <v>321</v>
      </c>
      <c r="E23" s="382">
        <f t="shared" si="6"/>
        <v>25780</v>
      </c>
      <c r="F23" s="382">
        <f t="shared" si="7"/>
        <v>25780</v>
      </c>
      <c r="G23" s="385">
        <v>0</v>
      </c>
      <c r="H23" s="385">
        <v>0</v>
      </c>
      <c r="I23" s="385">
        <v>25780</v>
      </c>
      <c r="J23" s="385">
        <v>0</v>
      </c>
      <c r="K23" s="385">
        <v>0</v>
      </c>
      <c r="L23" s="385">
        <v>0</v>
      </c>
      <c r="M23" s="385">
        <v>0</v>
      </c>
      <c r="N23" s="386">
        <v>0</v>
      </c>
      <c r="O23" s="140">
        <v>0</v>
      </c>
      <c r="P23" s="140">
        <v>0</v>
      </c>
      <c r="Q23" s="140">
        <v>0</v>
      </c>
      <c r="R23" s="140">
        <v>0</v>
      </c>
      <c r="S23" s="132" t="str">
        <f t="shared" si="9"/>
        <v>TAK</v>
      </c>
      <c r="T23" s="385">
        <v>0</v>
      </c>
      <c r="U23" s="385">
        <v>0</v>
      </c>
      <c r="V23" s="385"/>
      <c r="W23" s="385">
        <v>0</v>
      </c>
    </row>
    <row r="24" spans="1:23" s="58" customFormat="1" x14ac:dyDescent="0.2">
      <c r="A24" s="141">
        <v>600</v>
      </c>
      <c r="B24" s="153"/>
      <c r="C24" s="154"/>
      <c r="D24" s="139" t="s">
        <v>75</v>
      </c>
      <c r="E24" s="61">
        <f>SUM(E27,E25)</f>
        <v>256500</v>
      </c>
      <c r="F24" s="61">
        <f t="shared" ref="F24:R24" si="15">SUM(F27,F25)</f>
        <v>227500</v>
      </c>
      <c r="G24" s="61">
        <f t="shared" si="15"/>
        <v>0</v>
      </c>
      <c r="H24" s="61">
        <f t="shared" si="15"/>
        <v>197500</v>
      </c>
      <c r="I24" s="61">
        <f t="shared" si="15"/>
        <v>30000</v>
      </c>
      <c r="J24" s="61">
        <f t="shared" si="15"/>
        <v>0</v>
      </c>
      <c r="K24" s="61">
        <f t="shared" si="15"/>
        <v>0</v>
      </c>
      <c r="L24" s="61">
        <f t="shared" si="15"/>
        <v>0</v>
      </c>
      <c r="M24" s="61">
        <f t="shared" si="15"/>
        <v>0</v>
      </c>
      <c r="N24" s="61">
        <f t="shared" si="15"/>
        <v>29000</v>
      </c>
      <c r="O24" s="61">
        <f t="shared" si="15"/>
        <v>29000</v>
      </c>
      <c r="P24" s="61">
        <f t="shared" si="15"/>
        <v>0</v>
      </c>
      <c r="Q24" s="61">
        <f t="shared" si="15"/>
        <v>0</v>
      </c>
      <c r="R24" s="61">
        <f t="shared" si="15"/>
        <v>0</v>
      </c>
      <c r="S24" s="132">
        <f>SUM(S27)</f>
        <v>0</v>
      </c>
      <c r="T24" s="61">
        <f>SUM(T27)</f>
        <v>0</v>
      </c>
      <c r="U24" s="61">
        <f>SUM(U27)</f>
        <v>0</v>
      </c>
      <c r="V24" s="61">
        <f>SUM(V27)</f>
        <v>0</v>
      </c>
      <c r="W24" s="61">
        <f>SUM(W27)</f>
        <v>130620</v>
      </c>
    </row>
    <row r="25" spans="1:23" s="300" customFormat="1" x14ac:dyDescent="0.2">
      <c r="A25" s="155"/>
      <c r="B25" s="63">
        <v>60014</v>
      </c>
      <c r="C25" s="156"/>
      <c r="D25" s="49" t="s">
        <v>361</v>
      </c>
      <c r="E25" s="50">
        <f>SUM(E26)</f>
        <v>30000</v>
      </c>
      <c r="F25" s="50">
        <f t="shared" ref="F25:W25" si="16">SUM(F26)</f>
        <v>30000</v>
      </c>
      <c r="G25" s="50">
        <f t="shared" si="16"/>
        <v>0</v>
      </c>
      <c r="H25" s="50">
        <f t="shared" si="16"/>
        <v>0</v>
      </c>
      <c r="I25" s="50">
        <f t="shared" si="16"/>
        <v>30000</v>
      </c>
      <c r="J25" s="50">
        <f t="shared" si="16"/>
        <v>0</v>
      </c>
      <c r="K25" s="50">
        <f t="shared" si="16"/>
        <v>0</v>
      </c>
      <c r="L25" s="50">
        <f t="shared" si="16"/>
        <v>0</v>
      </c>
      <c r="M25" s="50">
        <f t="shared" si="16"/>
        <v>0</v>
      </c>
      <c r="N25" s="50">
        <f t="shared" si="16"/>
        <v>0</v>
      </c>
      <c r="O25" s="50">
        <f t="shared" si="16"/>
        <v>0</v>
      </c>
      <c r="P25" s="50">
        <f t="shared" si="16"/>
        <v>0</v>
      </c>
      <c r="Q25" s="50">
        <f t="shared" si="16"/>
        <v>0</v>
      </c>
      <c r="R25" s="50">
        <f t="shared" si="16"/>
        <v>0</v>
      </c>
      <c r="S25" s="50">
        <f t="shared" si="16"/>
        <v>0</v>
      </c>
      <c r="T25" s="50">
        <f t="shared" si="16"/>
        <v>0</v>
      </c>
      <c r="U25" s="50">
        <f t="shared" si="16"/>
        <v>0</v>
      </c>
      <c r="V25" s="50">
        <f t="shared" si="16"/>
        <v>0</v>
      </c>
      <c r="W25" s="50">
        <f t="shared" si="16"/>
        <v>130620</v>
      </c>
    </row>
    <row r="26" spans="1:23" s="300" customFormat="1" ht="33.75" x14ac:dyDescent="0.2">
      <c r="A26" s="155"/>
      <c r="B26" s="157"/>
      <c r="C26" s="387">
        <v>2710</v>
      </c>
      <c r="D26" s="388" t="s">
        <v>362</v>
      </c>
      <c r="E26" s="41">
        <v>30000</v>
      </c>
      <c r="F26" s="41">
        <v>30000</v>
      </c>
      <c r="G26" s="41">
        <v>0</v>
      </c>
      <c r="H26" s="41">
        <v>0</v>
      </c>
      <c r="I26" s="41">
        <v>30000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132" t="str">
        <f t="shared" ref="S26" si="17">IF(SUM(N26,F26)=E26,"TAK","NIE")</f>
        <v>TAK</v>
      </c>
      <c r="T26" s="41">
        <f>SUM(T27:T28)</f>
        <v>0</v>
      </c>
      <c r="U26" s="41">
        <f>SUM(U27:U28)</f>
        <v>0</v>
      </c>
      <c r="V26" s="41"/>
      <c r="W26" s="41">
        <f>SUM(W27:W28)</f>
        <v>130620</v>
      </c>
    </row>
    <row r="27" spans="1:23" s="58" customFormat="1" x14ac:dyDescent="0.2">
      <c r="A27" s="155"/>
      <c r="B27" s="63">
        <v>60016</v>
      </c>
      <c r="C27" s="156"/>
      <c r="D27" s="49" t="s">
        <v>76</v>
      </c>
      <c r="E27" s="50">
        <f>SUM(E32:E34,E28:E29)</f>
        <v>226500</v>
      </c>
      <c r="F27" s="50">
        <f t="shared" ref="F27:R27" si="18">SUM(F32:F34,F28:F29)</f>
        <v>197500</v>
      </c>
      <c r="G27" s="50">
        <f t="shared" si="18"/>
        <v>0</v>
      </c>
      <c r="H27" s="50">
        <f t="shared" si="18"/>
        <v>197500</v>
      </c>
      <c r="I27" s="50">
        <f t="shared" si="18"/>
        <v>0</v>
      </c>
      <c r="J27" s="50">
        <f t="shared" si="18"/>
        <v>0</v>
      </c>
      <c r="K27" s="50">
        <f t="shared" si="18"/>
        <v>0</v>
      </c>
      <c r="L27" s="50">
        <f t="shared" si="18"/>
        <v>0</v>
      </c>
      <c r="M27" s="50">
        <f t="shared" si="18"/>
        <v>0</v>
      </c>
      <c r="N27" s="50">
        <f t="shared" si="18"/>
        <v>29000</v>
      </c>
      <c r="O27" s="50">
        <f t="shared" si="18"/>
        <v>29000</v>
      </c>
      <c r="P27" s="50">
        <f t="shared" si="18"/>
        <v>0</v>
      </c>
      <c r="Q27" s="50">
        <f t="shared" si="18"/>
        <v>0</v>
      </c>
      <c r="R27" s="50">
        <f t="shared" si="18"/>
        <v>0</v>
      </c>
      <c r="S27" s="50">
        <f t="shared" ref="S27:W27" si="19">SUM(S32:S34,S29)</f>
        <v>0</v>
      </c>
      <c r="T27" s="50">
        <f t="shared" si="19"/>
        <v>0</v>
      </c>
      <c r="U27" s="50">
        <f t="shared" si="19"/>
        <v>0</v>
      </c>
      <c r="V27" s="50">
        <f t="shared" si="19"/>
        <v>0</v>
      </c>
      <c r="W27" s="50">
        <f t="shared" si="19"/>
        <v>130620</v>
      </c>
    </row>
    <row r="28" spans="1:23" s="300" customFormat="1" x14ac:dyDescent="0.2">
      <c r="A28" s="155"/>
      <c r="B28" s="157"/>
      <c r="C28" s="387">
        <v>4210</v>
      </c>
      <c r="D28" s="40" t="s">
        <v>158</v>
      </c>
      <c r="E28" s="41">
        <v>15000</v>
      </c>
      <c r="F28" s="41">
        <v>15000</v>
      </c>
      <c r="G28" s="41">
        <v>0</v>
      </c>
      <c r="H28" s="41">
        <v>15000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132" t="str">
        <f t="shared" ref="S28" si="20">IF(SUM(N28,F28)=E28,"TAK","NIE")</f>
        <v>TAK</v>
      </c>
      <c r="T28" s="41">
        <f>SUM(T29:T30)</f>
        <v>0</v>
      </c>
      <c r="U28" s="41">
        <f>SUM(U29:U30)</f>
        <v>0</v>
      </c>
      <c r="V28" s="41"/>
      <c r="W28" s="41">
        <f>SUM(W29:W30)</f>
        <v>0</v>
      </c>
    </row>
    <row r="29" spans="1:23" s="300" customFormat="1" x14ac:dyDescent="0.2">
      <c r="A29" s="155"/>
      <c r="B29" s="157"/>
      <c r="C29" s="213">
        <v>4270</v>
      </c>
      <c r="D29" s="191" t="s">
        <v>150</v>
      </c>
      <c r="E29" s="192">
        <f>SUM(E30:E31)</f>
        <v>100000</v>
      </c>
      <c r="F29" s="192">
        <f>SUM(F30:F31)</f>
        <v>100000</v>
      </c>
      <c r="G29" s="192">
        <f>SUM(G30:G31)</f>
        <v>0</v>
      </c>
      <c r="H29" s="192">
        <f>SUM(H30:H31)</f>
        <v>100000</v>
      </c>
      <c r="I29" s="192">
        <f>SUM(I30:I31)</f>
        <v>0</v>
      </c>
      <c r="J29" s="192">
        <v>0</v>
      </c>
      <c r="K29" s="192">
        <v>0</v>
      </c>
      <c r="L29" s="192">
        <f>SUM(L30:L31)</f>
        <v>0</v>
      </c>
      <c r="M29" s="192">
        <f>SUM(M30:M31)</f>
        <v>0</v>
      </c>
      <c r="N29" s="192">
        <f>SUM(N30:N31)</f>
        <v>0</v>
      </c>
      <c r="O29" s="389">
        <v>0</v>
      </c>
      <c r="P29" s="389">
        <v>0</v>
      </c>
      <c r="Q29" s="389">
        <v>0</v>
      </c>
      <c r="R29" s="389">
        <v>0</v>
      </c>
      <c r="S29" s="132" t="str">
        <f t="shared" ref="S29:S68" si="21">IF(SUM(N29,F29)=E29,"TAK","NIE")</f>
        <v>TAK</v>
      </c>
      <c r="T29" s="41">
        <f>SUM(T30:T31)</f>
        <v>0</v>
      </c>
      <c r="U29" s="41">
        <f>SUM(U30:U31)</f>
        <v>0</v>
      </c>
      <c r="V29" s="41"/>
      <c r="W29" s="41">
        <f>SUM(W30:W31)</f>
        <v>0</v>
      </c>
    </row>
    <row r="30" spans="1:23" s="300" customFormat="1" hidden="1" x14ac:dyDescent="0.2">
      <c r="A30" s="155"/>
      <c r="B30" s="157"/>
      <c r="C30" s="45"/>
      <c r="D30" s="46"/>
      <c r="E30" s="44"/>
      <c r="F30" s="44"/>
      <c r="G30" s="172"/>
      <c r="H30" s="172"/>
      <c r="I30" s="172"/>
      <c r="J30" s="172"/>
      <c r="K30" s="172"/>
      <c r="L30" s="172"/>
      <c r="M30" s="172"/>
      <c r="N30" s="44"/>
      <c r="O30" s="175"/>
      <c r="P30" s="175"/>
      <c r="Q30" s="175"/>
      <c r="R30" s="175"/>
      <c r="S30" s="132" t="str">
        <f t="shared" si="21"/>
        <v>TAK</v>
      </c>
      <c r="T30" s="47"/>
      <c r="U30" s="47"/>
      <c r="V30" s="47"/>
      <c r="W30" s="47"/>
    </row>
    <row r="31" spans="1:23" s="300" customFormat="1" hidden="1" x14ac:dyDescent="0.2">
      <c r="A31" s="155"/>
      <c r="B31" s="157"/>
      <c r="C31" s="45"/>
      <c r="D31" s="46" t="s">
        <v>279</v>
      </c>
      <c r="E31" s="44">
        <f>SUM(F31,N31)</f>
        <v>100000</v>
      </c>
      <c r="F31" s="44">
        <f t="shared" ref="F31" si="22">SUM(G31:M31)</f>
        <v>100000</v>
      </c>
      <c r="G31" s="172">
        <v>0</v>
      </c>
      <c r="H31" s="172">
        <v>100000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44">
        <v>0</v>
      </c>
      <c r="O31" s="175">
        <v>0</v>
      </c>
      <c r="P31" s="175">
        <v>0</v>
      </c>
      <c r="Q31" s="175">
        <v>0</v>
      </c>
      <c r="R31" s="175">
        <v>0</v>
      </c>
      <c r="S31" s="132" t="str">
        <f t="shared" si="21"/>
        <v>TAK</v>
      </c>
      <c r="T31" s="176"/>
      <c r="U31" s="176"/>
      <c r="V31" s="176"/>
      <c r="W31" s="176"/>
    </row>
    <row r="32" spans="1:23" s="300" customFormat="1" x14ac:dyDescent="0.2">
      <c r="A32" s="155"/>
      <c r="B32" s="157"/>
      <c r="C32" s="42">
        <v>4300</v>
      </c>
      <c r="D32" s="43" t="s">
        <v>154</v>
      </c>
      <c r="E32" s="44">
        <v>80000</v>
      </c>
      <c r="F32" s="44">
        <v>80000</v>
      </c>
      <c r="G32" s="172">
        <v>0</v>
      </c>
      <c r="H32" s="172">
        <v>80000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5">
        <v>0</v>
      </c>
      <c r="P32" s="175">
        <v>0</v>
      </c>
      <c r="Q32" s="175">
        <v>0</v>
      </c>
      <c r="R32" s="175">
        <v>0</v>
      </c>
      <c r="S32" s="132" t="str">
        <f t="shared" si="21"/>
        <v>TAK</v>
      </c>
      <c r="T32" s="171">
        <v>0</v>
      </c>
      <c r="U32" s="171">
        <v>0</v>
      </c>
      <c r="V32" s="171"/>
      <c r="W32" s="171">
        <v>0</v>
      </c>
    </row>
    <row r="33" spans="1:25" s="301" customFormat="1" ht="12" customHeight="1" x14ac:dyDescent="0.2">
      <c r="A33" s="155"/>
      <c r="B33" s="157"/>
      <c r="C33" s="42">
        <v>4430</v>
      </c>
      <c r="D33" s="43" t="s">
        <v>155</v>
      </c>
      <c r="E33" s="44">
        <v>2500</v>
      </c>
      <c r="F33" s="44">
        <v>2500</v>
      </c>
      <c r="G33" s="172">
        <v>0</v>
      </c>
      <c r="H33" s="172">
        <v>2500</v>
      </c>
      <c r="I33" s="172">
        <v>0</v>
      </c>
      <c r="J33" s="172"/>
      <c r="K33" s="172"/>
      <c r="L33" s="172">
        <v>0</v>
      </c>
      <c r="M33" s="172">
        <v>0</v>
      </c>
      <c r="N33" s="172">
        <v>0</v>
      </c>
      <c r="O33" s="390"/>
      <c r="P33" s="390"/>
      <c r="Q33" s="390"/>
      <c r="R33" s="390"/>
      <c r="S33" s="132" t="str">
        <f t="shared" si="21"/>
        <v>TAK</v>
      </c>
      <c r="T33" s="171">
        <v>0</v>
      </c>
      <c r="U33" s="171">
        <v>0</v>
      </c>
      <c r="V33" s="171"/>
      <c r="W33" s="171">
        <v>0</v>
      </c>
    </row>
    <row r="34" spans="1:25" s="295" customFormat="1" x14ac:dyDescent="0.2">
      <c r="A34" s="155"/>
      <c r="B34" s="157"/>
      <c r="C34" s="45">
        <v>6050</v>
      </c>
      <c r="D34" s="46" t="s">
        <v>152</v>
      </c>
      <c r="E34" s="44">
        <f t="shared" ref="E34:R34" si="23">SUM(E35:E39)</f>
        <v>29000</v>
      </c>
      <c r="F34" s="44">
        <f t="shared" si="23"/>
        <v>0</v>
      </c>
      <c r="G34" s="44">
        <f t="shared" si="23"/>
        <v>0</v>
      </c>
      <c r="H34" s="44">
        <f t="shared" si="23"/>
        <v>0</v>
      </c>
      <c r="I34" s="44">
        <f t="shared" si="23"/>
        <v>0</v>
      </c>
      <c r="J34" s="44">
        <f t="shared" si="23"/>
        <v>0</v>
      </c>
      <c r="K34" s="44">
        <f t="shared" si="23"/>
        <v>0</v>
      </c>
      <c r="L34" s="44">
        <f t="shared" si="23"/>
        <v>0</v>
      </c>
      <c r="M34" s="44">
        <f t="shared" si="23"/>
        <v>0</v>
      </c>
      <c r="N34" s="44">
        <f t="shared" si="23"/>
        <v>29000</v>
      </c>
      <c r="O34" s="44">
        <f t="shared" si="23"/>
        <v>29000</v>
      </c>
      <c r="P34" s="44">
        <f t="shared" si="23"/>
        <v>0</v>
      </c>
      <c r="Q34" s="44">
        <f t="shared" si="23"/>
        <v>0</v>
      </c>
      <c r="R34" s="44">
        <f t="shared" si="23"/>
        <v>0</v>
      </c>
      <c r="S34" s="132" t="str">
        <f t="shared" si="21"/>
        <v>TAK</v>
      </c>
      <c r="T34" s="47">
        <f>SUM(T38:T39)</f>
        <v>0</v>
      </c>
      <c r="U34" s="47">
        <f>SUM(U38:U39)</f>
        <v>0</v>
      </c>
      <c r="V34" s="47">
        <f>SUM(V38:V39)</f>
        <v>0</v>
      </c>
      <c r="W34" s="47">
        <f>SUM(W38:W39)</f>
        <v>130620</v>
      </c>
    </row>
    <row r="35" spans="1:25" s="300" customFormat="1" hidden="1" x14ac:dyDescent="0.2">
      <c r="A35" s="155"/>
      <c r="B35" s="157"/>
      <c r="C35" s="45"/>
      <c r="D35" s="46" t="s">
        <v>376</v>
      </c>
      <c r="E35" s="44">
        <f>SUM(F35,N35)</f>
        <v>24000</v>
      </c>
      <c r="F35" s="44">
        <f t="shared" ref="F35:F39" si="24">SUM(G35:M35)</f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44">
        <f t="shared" ref="N35:N38" si="25">SUM(O35,Q35:R35)</f>
        <v>24000</v>
      </c>
      <c r="O35" s="175">
        <v>24000</v>
      </c>
      <c r="P35" s="175">
        <v>0</v>
      </c>
      <c r="Q35" s="175">
        <v>0</v>
      </c>
      <c r="R35" s="175">
        <v>0</v>
      </c>
      <c r="S35" s="132" t="str">
        <f t="shared" si="21"/>
        <v>TAK</v>
      </c>
      <c r="T35" s="47"/>
      <c r="U35" s="47"/>
      <c r="V35" s="47"/>
      <c r="W35" s="47"/>
    </row>
    <row r="36" spans="1:25" s="300" customFormat="1" hidden="1" x14ac:dyDescent="0.2">
      <c r="A36" s="155"/>
      <c r="B36" s="157"/>
      <c r="C36" s="45"/>
      <c r="D36" s="46" t="s">
        <v>377</v>
      </c>
      <c r="E36" s="44">
        <f>SUM(F36,N36)</f>
        <v>5000</v>
      </c>
      <c r="F36" s="44">
        <f t="shared" si="24"/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44">
        <f t="shared" si="25"/>
        <v>5000</v>
      </c>
      <c r="O36" s="175">
        <v>5000</v>
      </c>
      <c r="P36" s="175">
        <v>0</v>
      </c>
      <c r="Q36" s="175">
        <v>0</v>
      </c>
      <c r="R36" s="175">
        <v>0</v>
      </c>
      <c r="S36" s="132" t="str">
        <f t="shared" si="21"/>
        <v>TAK</v>
      </c>
      <c r="T36" s="47"/>
      <c r="U36" s="47"/>
      <c r="V36" s="47"/>
      <c r="W36" s="47"/>
    </row>
    <row r="37" spans="1:25" s="267" customFormat="1" hidden="1" x14ac:dyDescent="0.2">
      <c r="A37" s="258"/>
      <c r="B37" s="259"/>
      <c r="C37" s="260"/>
      <c r="D37" s="261" t="s">
        <v>310</v>
      </c>
      <c r="E37" s="268">
        <f>SUM(F37,N37)</f>
        <v>0</v>
      </c>
      <c r="F37" s="268">
        <f t="shared" si="24"/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0</v>
      </c>
      <c r="N37" s="268">
        <f t="shared" si="25"/>
        <v>0</v>
      </c>
      <c r="O37" s="270">
        <v>0</v>
      </c>
      <c r="P37" s="270">
        <v>0</v>
      </c>
      <c r="Q37" s="270">
        <v>0</v>
      </c>
      <c r="R37" s="270">
        <v>0</v>
      </c>
      <c r="S37" s="266" t="str">
        <f t="shared" si="21"/>
        <v>TAK</v>
      </c>
      <c r="T37" s="262"/>
      <c r="U37" s="262"/>
      <c r="V37" s="262"/>
      <c r="W37" s="262"/>
    </row>
    <row r="38" spans="1:25" s="300" customFormat="1" hidden="1" x14ac:dyDescent="0.2">
      <c r="A38" s="155"/>
      <c r="B38" s="157"/>
      <c r="C38" s="45"/>
      <c r="D38" s="46" t="s">
        <v>229</v>
      </c>
      <c r="E38" s="44">
        <f>SUM(F38,N38)</f>
        <v>0</v>
      </c>
      <c r="F38" s="172">
        <f t="shared" si="24"/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44">
        <f t="shared" si="25"/>
        <v>0</v>
      </c>
      <c r="O38" s="175">
        <v>0</v>
      </c>
      <c r="P38" s="175">
        <v>0</v>
      </c>
      <c r="Q38" s="175">
        <v>0</v>
      </c>
      <c r="R38" s="175">
        <v>0</v>
      </c>
      <c r="S38" s="132" t="str">
        <f t="shared" si="21"/>
        <v>TAK</v>
      </c>
      <c r="T38" s="47"/>
      <c r="U38" s="47"/>
      <c r="V38" s="47"/>
      <c r="W38" s="47">
        <v>110620</v>
      </c>
    </row>
    <row r="39" spans="1:25" s="267" customFormat="1" hidden="1" x14ac:dyDescent="0.2">
      <c r="A39" s="258"/>
      <c r="B39" s="259"/>
      <c r="C39" s="271"/>
      <c r="D39" s="272" t="s">
        <v>309</v>
      </c>
      <c r="E39" s="273">
        <f>SUM(F39,N39)</f>
        <v>0</v>
      </c>
      <c r="F39" s="274">
        <f t="shared" si="24"/>
        <v>0</v>
      </c>
      <c r="G39" s="274">
        <v>0</v>
      </c>
      <c r="H39" s="274">
        <v>0</v>
      </c>
      <c r="I39" s="274">
        <v>0</v>
      </c>
      <c r="J39" s="274">
        <v>0</v>
      </c>
      <c r="K39" s="274">
        <v>0</v>
      </c>
      <c r="L39" s="274">
        <v>0</v>
      </c>
      <c r="M39" s="274">
        <v>0</v>
      </c>
      <c r="N39" s="273">
        <f>SUM(O39,Q39:R39)</f>
        <v>0</v>
      </c>
      <c r="O39" s="275">
        <v>0</v>
      </c>
      <c r="P39" s="275">
        <v>0</v>
      </c>
      <c r="Q39" s="275">
        <v>0</v>
      </c>
      <c r="R39" s="275">
        <v>0</v>
      </c>
      <c r="S39" s="266" t="str">
        <f t="shared" si="21"/>
        <v>TAK</v>
      </c>
      <c r="T39" s="273"/>
      <c r="U39" s="273"/>
      <c r="V39" s="273"/>
      <c r="W39" s="273">
        <v>20000</v>
      </c>
    </row>
    <row r="40" spans="1:25" s="62" customFormat="1" x14ac:dyDescent="0.2">
      <c r="A40" s="141">
        <v>630</v>
      </c>
      <c r="B40" s="153"/>
      <c r="C40" s="154"/>
      <c r="D40" s="139" t="s">
        <v>156</v>
      </c>
      <c r="E40" s="61">
        <f t="shared" ref="E40:W40" si="26">SUM(E46,E41)</f>
        <v>334311</v>
      </c>
      <c r="F40" s="61">
        <f t="shared" si="26"/>
        <v>19000</v>
      </c>
      <c r="G40" s="61">
        <f t="shared" si="26"/>
        <v>1000</v>
      </c>
      <c r="H40" s="61">
        <f t="shared" si="26"/>
        <v>18000</v>
      </c>
      <c r="I40" s="61">
        <f t="shared" si="26"/>
        <v>0</v>
      </c>
      <c r="J40" s="61">
        <f t="shared" si="26"/>
        <v>0</v>
      </c>
      <c r="K40" s="61">
        <f t="shared" si="26"/>
        <v>0</v>
      </c>
      <c r="L40" s="61">
        <f t="shared" si="26"/>
        <v>0</v>
      </c>
      <c r="M40" s="61">
        <f t="shared" si="26"/>
        <v>0</v>
      </c>
      <c r="N40" s="61">
        <f t="shared" si="26"/>
        <v>315311</v>
      </c>
      <c r="O40" s="61">
        <f t="shared" si="26"/>
        <v>315311</v>
      </c>
      <c r="P40" s="61">
        <f t="shared" si="26"/>
        <v>315311</v>
      </c>
      <c r="Q40" s="61">
        <f t="shared" si="26"/>
        <v>0</v>
      </c>
      <c r="R40" s="61">
        <f t="shared" si="26"/>
        <v>0</v>
      </c>
      <c r="S40" s="61">
        <f t="shared" si="26"/>
        <v>0</v>
      </c>
      <c r="T40" s="61">
        <f t="shared" si="26"/>
        <v>211826</v>
      </c>
      <c r="U40" s="61">
        <f t="shared" si="26"/>
        <v>103485</v>
      </c>
      <c r="V40" s="61">
        <f t="shared" si="26"/>
        <v>0</v>
      </c>
      <c r="W40" s="61">
        <f t="shared" si="26"/>
        <v>0</v>
      </c>
    </row>
    <row r="41" spans="1:25" s="294" customFormat="1" x14ac:dyDescent="0.2">
      <c r="A41" s="155"/>
      <c r="B41" s="63">
        <v>63003</v>
      </c>
      <c r="C41" s="156"/>
      <c r="D41" s="49" t="s">
        <v>285</v>
      </c>
      <c r="E41" s="50">
        <f>SUM(E44,E42)</f>
        <v>133000</v>
      </c>
      <c r="F41" s="50">
        <f t="shared" ref="F41:W41" si="27">SUM(F44,F42)</f>
        <v>0</v>
      </c>
      <c r="G41" s="50">
        <f t="shared" si="27"/>
        <v>0</v>
      </c>
      <c r="H41" s="50">
        <f t="shared" si="27"/>
        <v>0</v>
      </c>
      <c r="I41" s="50">
        <f t="shared" si="27"/>
        <v>0</v>
      </c>
      <c r="J41" s="50">
        <f t="shared" si="27"/>
        <v>0</v>
      </c>
      <c r="K41" s="50">
        <f t="shared" si="27"/>
        <v>0</v>
      </c>
      <c r="L41" s="50">
        <f t="shared" si="27"/>
        <v>0</v>
      </c>
      <c r="M41" s="50">
        <f t="shared" si="27"/>
        <v>0</v>
      </c>
      <c r="N41" s="50">
        <f t="shared" si="27"/>
        <v>133000</v>
      </c>
      <c r="O41" s="50">
        <f t="shared" si="27"/>
        <v>133000</v>
      </c>
      <c r="P41" s="50">
        <f t="shared" si="27"/>
        <v>133000</v>
      </c>
      <c r="Q41" s="50">
        <f t="shared" si="27"/>
        <v>0</v>
      </c>
      <c r="R41" s="50">
        <f t="shared" si="27"/>
        <v>0</v>
      </c>
      <c r="S41" s="50">
        <f t="shared" si="27"/>
        <v>0</v>
      </c>
      <c r="T41" s="50">
        <f t="shared" si="27"/>
        <v>99750</v>
      </c>
      <c r="U41" s="50">
        <f t="shared" si="27"/>
        <v>33250</v>
      </c>
      <c r="V41" s="50">
        <f t="shared" si="27"/>
        <v>0</v>
      </c>
      <c r="W41" s="50">
        <f t="shared" si="27"/>
        <v>0</v>
      </c>
    </row>
    <row r="42" spans="1:25" s="300" customFormat="1" x14ac:dyDescent="0.2">
      <c r="A42" s="155"/>
      <c r="B42" s="157"/>
      <c r="C42" s="42">
        <v>6057</v>
      </c>
      <c r="D42" s="43" t="s">
        <v>152</v>
      </c>
      <c r="E42" s="48">
        <f>SUM(F42,N42)</f>
        <v>99750</v>
      </c>
      <c r="F42" s="48">
        <f t="shared" ref="F42:F45" si="28">SUM(G42:M42)</f>
        <v>0</v>
      </c>
      <c r="G42" s="48">
        <f>SUM(G43:G43)</f>
        <v>0</v>
      </c>
      <c r="H42" s="48">
        <f>SUM(H43:H43)</f>
        <v>0</v>
      </c>
      <c r="I42" s="48">
        <f>SUM(I43:I43)</f>
        <v>0</v>
      </c>
      <c r="J42" s="48">
        <v>0</v>
      </c>
      <c r="K42" s="48">
        <v>0</v>
      </c>
      <c r="L42" s="48">
        <f>SUM(L43:L43)</f>
        <v>0</v>
      </c>
      <c r="M42" s="48">
        <f>SUM(M43:M43)</f>
        <v>0</v>
      </c>
      <c r="N42" s="180">
        <f>SUM(N43:N43)</f>
        <v>99750</v>
      </c>
      <c r="O42" s="180">
        <f t="shared" ref="O42:W42" si="29">SUM(O43:O43)</f>
        <v>99750</v>
      </c>
      <c r="P42" s="180">
        <f t="shared" si="29"/>
        <v>99750</v>
      </c>
      <c r="Q42" s="180">
        <f t="shared" si="29"/>
        <v>0</v>
      </c>
      <c r="R42" s="41">
        <f t="shared" si="29"/>
        <v>0</v>
      </c>
      <c r="S42" s="181">
        <f t="shared" si="29"/>
        <v>0</v>
      </c>
      <c r="T42" s="180">
        <f t="shared" si="29"/>
        <v>99750</v>
      </c>
      <c r="U42" s="180">
        <f t="shared" si="29"/>
        <v>0</v>
      </c>
      <c r="V42" s="180">
        <f t="shared" si="29"/>
        <v>0</v>
      </c>
      <c r="W42" s="180">
        <f t="shared" si="29"/>
        <v>0</v>
      </c>
    </row>
    <row r="43" spans="1:25" s="300" customFormat="1" hidden="1" x14ac:dyDescent="0.2">
      <c r="A43" s="155"/>
      <c r="B43" s="157"/>
      <c r="C43" s="42"/>
      <c r="D43" s="43" t="s">
        <v>283</v>
      </c>
      <c r="E43" s="44">
        <f>SUM(F43,N43)</f>
        <v>99750</v>
      </c>
      <c r="F43" s="171">
        <f t="shared" si="28"/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80">
        <f>SUM(O43,Q43:R43)</f>
        <v>99750</v>
      </c>
      <c r="O43" s="180">
        <v>99750</v>
      </c>
      <c r="P43" s="180">
        <v>99750</v>
      </c>
      <c r="Q43" s="391">
        <v>0</v>
      </c>
      <c r="R43" s="392">
        <v>0</v>
      </c>
      <c r="S43" s="132" t="str">
        <f t="shared" si="21"/>
        <v>TAK</v>
      </c>
      <c r="T43" s="44">
        <f>N43</f>
        <v>99750</v>
      </c>
      <c r="U43" s="44"/>
      <c r="V43" s="44"/>
      <c r="W43" s="44"/>
    </row>
    <row r="44" spans="1:25" s="300" customFormat="1" x14ac:dyDescent="0.2">
      <c r="A44" s="155"/>
      <c r="B44" s="157"/>
      <c r="C44" s="45">
        <v>6059</v>
      </c>
      <c r="D44" s="46" t="s">
        <v>152</v>
      </c>
      <c r="E44" s="47">
        <f>SUM(F44,N44)</f>
        <v>33250</v>
      </c>
      <c r="F44" s="47">
        <f t="shared" si="28"/>
        <v>0</v>
      </c>
      <c r="G44" s="47">
        <f>SUM(G45:G45)</f>
        <v>0</v>
      </c>
      <c r="H44" s="47">
        <f>SUM(H45:H45)</f>
        <v>0</v>
      </c>
      <c r="I44" s="47">
        <f>SUM(I45:I45)</f>
        <v>0</v>
      </c>
      <c r="J44" s="47">
        <v>0</v>
      </c>
      <c r="K44" s="47">
        <v>0</v>
      </c>
      <c r="L44" s="47">
        <f>SUM(L45:L45)</f>
        <v>0</v>
      </c>
      <c r="M44" s="47">
        <f>SUM(M45:M45)</f>
        <v>0</v>
      </c>
      <c r="N44" s="393">
        <f>SUM(N45:N45)</f>
        <v>33250</v>
      </c>
      <c r="O44" s="393">
        <f t="shared" ref="O44:R44" si="30">SUM(O45:O45)</f>
        <v>33250</v>
      </c>
      <c r="P44" s="393">
        <f t="shared" si="30"/>
        <v>33250</v>
      </c>
      <c r="Q44" s="393">
        <f t="shared" si="30"/>
        <v>0</v>
      </c>
      <c r="R44" s="47">
        <f t="shared" si="30"/>
        <v>0</v>
      </c>
      <c r="S44" s="132" t="str">
        <f t="shared" si="21"/>
        <v>TAK</v>
      </c>
      <c r="T44" s="47">
        <f>SUM(T45:T45)</f>
        <v>0</v>
      </c>
      <c r="U44" s="47">
        <f>SUM(U45:U45)</f>
        <v>33250</v>
      </c>
      <c r="V44" s="47"/>
      <c r="W44" s="47">
        <f>SUM(W45:W45)</f>
        <v>0</v>
      </c>
      <c r="Y44" s="331">
        <f>P44</f>
        <v>33250</v>
      </c>
    </row>
    <row r="45" spans="1:25" s="300" customFormat="1" hidden="1" x14ac:dyDescent="0.2">
      <c r="A45" s="155"/>
      <c r="B45" s="157"/>
      <c r="C45" s="42"/>
      <c r="D45" s="43" t="s">
        <v>284</v>
      </c>
      <c r="E45" s="44">
        <f>SUM(F45,N45)</f>
        <v>33250</v>
      </c>
      <c r="F45" s="172">
        <f t="shared" si="28"/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80">
        <f>SUM(O45,Q45:R45)</f>
        <v>33250</v>
      </c>
      <c r="O45" s="180">
        <v>33250</v>
      </c>
      <c r="P45" s="180">
        <v>33250</v>
      </c>
      <c r="Q45" s="182">
        <v>0</v>
      </c>
      <c r="R45" s="394">
        <v>0</v>
      </c>
      <c r="S45" s="132" t="str">
        <f t="shared" si="21"/>
        <v>TAK</v>
      </c>
      <c r="T45" s="44"/>
      <c r="U45" s="44">
        <f>N45</f>
        <v>33250</v>
      </c>
      <c r="V45" s="44"/>
      <c r="W45" s="44"/>
    </row>
    <row r="46" spans="1:25" s="294" customFormat="1" x14ac:dyDescent="0.2">
      <c r="A46" s="155"/>
      <c r="B46" s="63">
        <v>63095</v>
      </c>
      <c r="C46" s="156"/>
      <c r="D46" s="49" t="s">
        <v>139</v>
      </c>
      <c r="E46" s="50">
        <f>SUM(E47:E50,E52)</f>
        <v>201311</v>
      </c>
      <c r="F46" s="50">
        <f t="shared" ref="F46:W46" si="31">SUM(F47:F50,F52)</f>
        <v>19000</v>
      </c>
      <c r="G46" s="50">
        <f t="shared" si="31"/>
        <v>1000</v>
      </c>
      <c r="H46" s="50">
        <f t="shared" si="31"/>
        <v>18000</v>
      </c>
      <c r="I46" s="50">
        <f t="shared" si="31"/>
        <v>0</v>
      </c>
      <c r="J46" s="50">
        <f t="shared" si="31"/>
        <v>0</v>
      </c>
      <c r="K46" s="50">
        <f t="shared" si="31"/>
        <v>0</v>
      </c>
      <c r="L46" s="50">
        <f t="shared" si="31"/>
        <v>0</v>
      </c>
      <c r="M46" s="50">
        <f t="shared" si="31"/>
        <v>0</v>
      </c>
      <c r="N46" s="50">
        <f t="shared" si="31"/>
        <v>182311</v>
      </c>
      <c r="O46" s="50">
        <f t="shared" si="31"/>
        <v>182311</v>
      </c>
      <c r="P46" s="50">
        <f t="shared" si="31"/>
        <v>182311</v>
      </c>
      <c r="Q46" s="50">
        <f t="shared" si="31"/>
        <v>0</v>
      </c>
      <c r="R46" s="50">
        <f t="shared" si="31"/>
        <v>0</v>
      </c>
      <c r="S46" s="50">
        <f t="shared" si="31"/>
        <v>0</v>
      </c>
      <c r="T46" s="50">
        <f t="shared" si="31"/>
        <v>112076</v>
      </c>
      <c r="U46" s="50">
        <f t="shared" si="31"/>
        <v>70235</v>
      </c>
      <c r="V46" s="50">
        <f t="shared" si="31"/>
        <v>0</v>
      </c>
      <c r="W46" s="50">
        <f t="shared" si="31"/>
        <v>0</v>
      </c>
    </row>
    <row r="47" spans="1:25" s="295" customFormat="1" x14ac:dyDescent="0.2">
      <c r="A47" s="155"/>
      <c r="B47" s="157"/>
      <c r="C47" s="387">
        <v>4170</v>
      </c>
      <c r="D47" s="40" t="s">
        <v>157</v>
      </c>
      <c r="E47" s="41">
        <v>1000</v>
      </c>
      <c r="F47" s="41">
        <v>1000</v>
      </c>
      <c r="G47" s="395">
        <v>1000</v>
      </c>
      <c r="H47" s="395">
        <v>0</v>
      </c>
      <c r="I47" s="395">
        <v>0</v>
      </c>
      <c r="J47" s="395">
        <v>0</v>
      </c>
      <c r="K47" s="395">
        <v>0</v>
      </c>
      <c r="L47" s="395">
        <v>0</v>
      </c>
      <c r="M47" s="395">
        <v>0</v>
      </c>
      <c r="N47" s="396">
        <v>0</v>
      </c>
      <c r="O47" s="397">
        <v>0</v>
      </c>
      <c r="P47" s="397">
        <v>0</v>
      </c>
      <c r="Q47" s="397">
        <v>0</v>
      </c>
      <c r="R47" s="397">
        <v>0</v>
      </c>
      <c r="S47" s="132" t="str">
        <f t="shared" si="21"/>
        <v>TAK</v>
      </c>
      <c r="T47" s="395">
        <v>0</v>
      </c>
      <c r="U47" s="395">
        <v>0</v>
      </c>
      <c r="V47" s="395"/>
      <c r="W47" s="395">
        <v>0</v>
      </c>
    </row>
    <row r="48" spans="1:25" s="295" customFormat="1" x14ac:dyDescent="0.2">
      <c r="A48" s="155"/>
      <c r="B48" s="157"/>
      <c r="C48" s="42">
        <v>4210</v>
      </c>
      <c r="D48" s="43" t="s">
        <v>158</v>
      </c>
      <c r="E48" s="44">
        <v>3800</v>
      </c>
      <c r="F48" s="44">
        <v>3800</v>
      </c>
      <c r="G48" s="171">
        <v>0</v>
      </c>
      <c r="H48" s="171">
        <v>3800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83">
        <v>0</v>
      </c>
      <c r="O48" s="391">
        <v>0</v>
      </c>
      <c r="P48" s="391">
        <v>0</v>
      </c>
      <c r="Q48" s="391">
        <v>0</v>
      </c>
      <c r="R48" s="391">
        <v>0</v>
      </c>
      <c r="S48" s="132" t="str">
        <f t="shared" si="21"/>
        <v>TAK</v>
      </c>
      <c r="T48" s="171">
        <v>0</v>
      </c>
      <c r="U48" s="171">
        <v>0</v>
      </c>
      <c r="V48" s="171"/>
      <c r="W48" s="171">
        <v>0</v>
      </c>
    </row>
    <row r="49" spans="1:25" s="295" customFormat="1" x14ac:dyDescent="0.2">
      <c r="A49" s="155"/>
      <c r="B49" s="157"/>
      <c r="C49" s="42">
        <v>4300</v>
      </c>
      <c r="D49" s="43" t="s">
        <v>154</v>
      </c>
      <c r="E49" s="44">
        <v>14200</v>
      </c>
      <c r="F49" s="44">
        <v>14200</v>
      </c>
      <c r="G49" s="171">
        <v>0</v>
      </c>
      <c r="H49" s="171">
        <v>14200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83">
        <v>0</v>
      </c>
      <c r="O49" s="391">
        <v>0</v>
      </c>
      <c r="P49" s="391">
        <v>0</v>
      </c>
      <c r="Q49" s="391">
        <v>0</v>
      </c>
      <c r="R49" s="391">
        <v>0</v>
      </c>
      <c r="S49" s="132" t="str">
        <f t="shared" si="21"/>
        <v>TAK</v>
      </c>
      <c r="T49" s="171">
        <v>0</v>
      </c>
      <c r="U49" s="171">
        <v>0</v>
      </c>
      <c r="V49" s="171"/>
      <c r="W49" s="171">
        <v>0</v>
      </c>
    </row>
    <row r="50" spans="1:25" s="300" customFormat="1" x14ac:dyDescent="0.2">
      <c r="A50" s="155"/>
      <c r="B50" s="157"/>
      <c r="C50" s="42">
        <v>6057</v>
      </c>
      <c r="D50" s="43" t="s">
        <v>152</v>
      </c>
      <c r="E50" s="48">
        <f>SUM(E51)</f>
        <v>112076</v>
      </c>
      <c r="F50" s="48">
        <f t="shared" ref="F50:W50" si="32">SUM(F51)</f>
        <v>0</v>
      </c>
      <c r="G50" s="48">
        <f t="shared" si="32"/>
        <v>0</v>
      </c>
      <c r="H50" s="48">
        <f t="shared" si="32"/>
        <v>0</v>
      </c>
      <c r="I50" s="48">
        <f t="shared" si="32"/>
        <v>0</v>
      </c>
      <c r="J50" s="48">
        <f t="shared" si="32"/>
        <v>0</v>
      </c>
      <c r="K50" s="48">
        <f t="shared" si="32"/>
        <v>0</v>
      </c>
      <c r="L50" s="48">
        <f t="shared" si="32"/>
        <v>0</v>
      </c>
      <c r="M50" s="48">
        <f t="shared" si="32"/>
        <v>0</v>
      </c>
      <c r="N50" s="48">
        <f t="shared" si="32"/>
        <v>112076</v>
      </c>
      <c r="O50" s="48">
        <f t="shared" si="32"/>
        <v>112076</v>
      </c>
      <c r="P50" s="48">
        <f t="shared" si="32"/>
        <v>112076</v>
      </c>
      <c r="Q50" s="48">
        <f t="shared" si="32"/>
        <v>0</v>
      </c>
      <c r="R50" s="48">
        <f t="shared" si="32"/>
        <v>0</v>
      </c>
      <c r="S50" s="48">
        <f t="shared" si="32"/>
        <v>0</v>
      </c>
      <c r="T50" s="48">
        <f t="shared" si="32"/>
        <v>112076</v>
      </c>
      <c r="U50" s="48">
        <f t="shared" si="32"/>
        <v>0</v>
      </c>
      <c r="V50" s="48">
        <f t="shared" si="32"/>
        <v>0</v>
      </c>
      <c r="W50" s="48">
        <f t="shared" si="32"/>
        <v>0</v>
      </c>
    </row>
    <row r="51" spans="1:25" s="300" customFormat="1" hidden="1" x14ac:dyDescent="0.2">
      <c r="A51" s="155"/>
      <c r="B51" s="157"/>
      <c r="C51" s="42"/>
      <c r="D51" s="43" t="s">
        <v>316</v>
      </c>
      <c r="E51" s="44">
        <f>SUM(F51,N51)</f>
        <v>112076</v>
      </c>
      <c r="F51" s="171">
        <f t="shared" ref="F51:F53" si="33">SUM(G51:M51)</f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80">
        <f>SUM(O51,Q51:R51)</f>
        <v>112076</v>
      </c>
      <c r="O51" s="391">
        <v>112076</v>
      </c>
      <c r="P51" s="391">
        <v>112076</v>
      </c>
      <c r="Q51" s="391">
        <v>0</v>
      </c>
      <c r="R51" s="391">
        <v>0</v>
      </c>
      <c r="S51" s="132" t="str">
        <f t="shared" ref="S51:S53" si="34">IF(SUM(N51,F51)=E51,"TAK","NIE")</f>
        <v>TAK</v>
      </c>
      <c r="T51" s="44">
        <f>N51</f>
        <v>112076</v>
      </c>
      <c r="U51" s="44"/>
      <c r="V51" s="44"/>
      <c r="W51" s="44"/>
    </row>
    <row r="52" spans="1:25" s="300" customFormat="1" x14ac:dyDescent="0.2">
      <c r="A52" s="155"/>
      <c r="B52" s="157"/>
      <c r="C52" s="45">
        <v>6059</v>
      </c>
      <c r="D52" s="46" t="s">
        <v>152</v>
      </c>
      <c r="E52" s="47">
        <f>SUM(E53)</f>
        <v>70235</v>
      </c>
      <c r="F52" s="47">
        <f t="shared" ref="F52:W52" si="35">SUM(F53)</f>
        <v>0</v>
      </c>
      <c r="G52" s="47">
        <f t="shared" si="35"/>
        <v>0</v>
      </c>
      <c r="H52" s="47">
        <f t="shared" si="35"/>
        <v>0</v>
      </c>
      <c r="I52" s="47">
        <f t="shared" si="35"/>
        <v>0</v>
      </c>
      <c r="J52" s="47">
        <f t="shared" si="35"/>
        <v>0</v>
      </c>
      <c r="K52" s="47">
        <f t="shared" si="35"/>
        <v>0</v>
      </c>
      <c r="L52" s="47">
        <f t="shared" si="35"/>
        <v>0</v>
      </c>
      <c r="M52" s="47">
        <f t="shared" si="35"/>
        <v>0</v>
      </c>
      <c r="N52" s="47">
        <f t="shared" si="35"/>
        <v>70235</v>
      </c>
      <c r="O52" s="47">
        <f t="shared" si="35"/>
        <v>70235</v>
      </c>
      <c r="P52" s="47">
        <f t="shared" si="35"/>
        <v>70235</v>
      </c>
      <c r="Q52" s="47">
        <f t="shared" si="35"/>
        <v>0</v>
      </c>
      <c r="R52" s="47">
        <f t="shared" si="35"/>
        <v>0</v>
      </c>
      <c r="S52" s="47">
        <f t="shared" si="35"/>
        <v>0</v>
      </c>
      <c r="T52" s="47">
        <f t="shared" si="35"/>
        <v>0</v>
      </c>
      <c r="U52" s="47">
        <f t="shared" si="35"/>
        <v>70235</v>
      </c>
      <c r="V52" s="47">
        <f t="shared" si="35"/>
        <v>0</v>
      </c>
      <c r="W52" s="47">
        <f t="shared" si="35"/>
        <v>0</v>
      </c>
      <c r="Y52" s="331">
        <f>P52</f>
        <v>70235</v>
      </c>
    </row>
    <row r="53" spans="1:25" s="300" customFormat="1" hidden="1" x14ac:dyDescent="0.2">
      <c r="A53" s="155"/>
      <c r="B53" s="157"/>
      <c r="C53" s="42"/>
      <c r="D53" s="43" t="s">
        <v>316</v>
      </c>
      <c r="E53" s="44">
        <f>SUM(F53,N53)</f>
        <v>70235</v>
      </c>
      <c r="F53" s="172">
        <f t="shared" si="33"/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80">
        <f>SUM(O53,Q53:R53)</f>
        <v>70235</v>
      </c>
      <c r="O53" s="182">
        <v>70235</v>
      </c>
      <c r="P53" s="182">
        <v>70235</v>
      </c>
      <c r="Q53" s="182">
        <v>0</v>
      </c>
      <c r="R53" s="182">
        <v>0</v>
      </c>
      <c r="S53" s="132" t="str">
        <f t="shared" si="34"/>
        <v>TAK</v>
      </c>
      <c r="T53" s="44"/>
      <c r="U53" s="44">
        <f>N53</f>
        <v>70235</v>
      </c>
      <c r="V53" s="44"/>
      <c r="W53" s="44"/>
    </row>
    <row r="54" spans="1:25" s="56" customFormat="1" x14ac:dyDescent="0.2">
      <c r="A54" s="141">
        <v>700</v>
      </c>
      <c r="B54" s="153"/>
      <c r="C54" s="154"/>
      <c r="D54" s="139" t="s">
        <v>78</v>
      </c>
      <c r="E54" s="61">
        <f>SUM(E55)</f>
        <v>408031</v>
      </c>
      <c r="F54" s="61">
        <f t="shared" ref="F54:K54" si="36">SUM(F55)</f>
        <v>170000</v>
      </c>
      <c r="G54" s="61">
        <f t="shared" si="36"/>
        <v>0</v>
      </c>
      <c r="H54" s="61">
        <f t="shared" si="36"/>
        <v>170000</v>
      </c>
      <c r="I54" s="61">
        <f t="shared" si="36"/>
        <v>0</v>
      </c>
      <c r="J54" s="61">
        <f t="shared" si="36"/>
        <v>0</v>
      </c>
      <c r="K54" s="61">
        <f t="shared" si="36"/>
        <v>0</v>
      </c>
      <c r="L54" s="61">
        <f t="shared" ref="L54:W54" si="37">SUM(L55)</f>
        <v>0</v>
      </c>
      <c r="M54" s="61">
        <f t="shared" si="37"/>
        <v>0</v>
      </c>
      <c r="N54" s="128">
        <f t="shared" si="37"/>
        <v>238031</v>
      </c>
      <c r="O54" s="128">
        <f t="shared" si="37"/>
        <v>238031</v>
      </c>
      <c r="P54" s="128">
        <f t="shared" si="37"/>
        <v>0</v>
      </c>
      <c r="Q54" s="128">
        <f t="shared" si="37"/>
        <v>0</v>
      </c>
      <c r="R54" s="128">
        <f t="shared" si="37"/>
        <v>0</v>
      </c>
      <c r="S54" s="128">
        <f t="shared" si="37"/>
        <v>0</v>
      </c>
      <c r="T54" s="128">
        <f t="shared" si="37"/>
        <v>0</v>
      </c>
      <c r="U54" s="128">
        <f t="shared" si="37"/>
        <v>0</v>
      </c>
      <c r="V54" s="128">
        <f t="shared" si="37"/>
        <v>0</v>
      </c>
      <c r="W54" s="128">
        <f t="shared" si="37"/>
        <v>0</v>
      </c>
    </row>
    <row r="55" spans="1:25" s="56" customFormat="1" x14ac:dyDescent="0.2">
      <c r="A55" s="155"/>
      <c r="B55" s="63">
        <v>70005</v>
      </c>
      <c r="C55" s="156"/>
      <c r="D55" s="49" t="s">
        <v>79</v>
      </c>
      <c r="E55" s="50">
        <f>SUM(E56:E60,E66)</f>
        <v>408031</v>
      </c>
      <c r="F55" s="50">
        <f t="shared" ref="F55:R55" si="38">SUM(F56:F60,F66)</f>
        <v>170000</v>
      </c>
      <c r="G55" s="50">
        <f t="shared" si="38"/>
        <v>0</v>
      </c>
      <c r="H55" s="50">
        <f t="shared" si="38"/>
        <v>170000</v>
      </c>
      <c r="I55" s="50">
        <f t="shared" si="38"/>
        <v>0</v>
      </c>
      <c r="J55" s="50">
        <f t="shared" si="38"/>
        <v>0</v>
      </c>
      <c r="K55" s="50">
        <f t="shared" si="38"/>
        <v>0</v>
      </c>
      <c r="L55" s="50">
        <f t="shared" si="38"/>
        <v>0</v>
      </c>
      <c r="M55" s="50">
        <f t="shared" si="38"/>
        <v>0</v>
      </c>
      <c r="N55" s="50">
        <f t="shared" si="38"/>
        <v>238031</v>
      </c>
      <c r="O55" s="50">
        <f t="shared" si="38"/>
        <v>238031</v>
      </c>
      <c r="P55" s="50">
        <f t="shared" si="38"/>
        <v>0</v>
      </c>
      <c r="Q55" s="50">
        <f t="shared" si="38"/>
        <v>0</v>
      </c>
      <c r="R55" s="50">
        <f t="shared" si="38"/>
        <v>0</v>
      </c>
      <c r="S55" s="132" t="str">
        <f t="shared" si="21"/>
        <v>TAK</v>
      </c>
      <c r="T55" s="50">
        <f>SUM(T57:T58)</f>
        <v>0</v>
      </c>
      <c r="U55" s="50">
        <f>SUM(U57:U58)</f>
        <v>0</v>
      </c>
      <c r="V55" s="50"/>
      <c r="W55" s="50">
        <f>SUM(W57:W58)</f>
        <v>0</v>
      </c>
    </row>
    <row r="56" spans="1:25" s="56" customFormat="1" hidden="1" x14ac:dyDescent="0.2">
      <c r="A56" s="155"/>
      <c r="B56" s="157"/>
      <c r="C56" s="184">
        <v>4210</v>
      </c>
      <c r="D56" s="40" t="s">
        <v>158</v>
      </c>
      <c r="E56" s="41">
        <f t="shared" ref="E56:E65" si="39">SUM(F56,N56)</f>
        <v>0</v>
      </c>
      <c r="F56" s="41">
        <f t="shared" ref="F56:F59" si="40">SUM(G56:M56)</f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6">
        <v>0</v>
      </c>
      <c r="P56" s="186">
        <v>0</v>
      </c>
      <c r="Q56" s="186">
        <v>0</v>
      </c>
      <c r="R56" s="186">
        <v>0</v>
      </c>
      <c r="S56" s="132" t="str">
        <f t="shared" si="21"/>
        <v>TAK</v>
      </c>
      <c r="T56" s="187">
        <v>0</v>
      </c>
      <c r="U56" s="187">
        <v>0</v>
      </c>
      <c r="V56" s="187"/>
      <c r="W56" s="187">
        <v>0</v>
      </c>
    </row>
    <row r="57" spans="1:25" s="295" customFormat="1" x14ac:dyDescent="0.2">
      <c r="A57" s="155"/>
      <c r="B57" s="157"/>
      <c r="C57" s="398">
        <v>4300</v>
      </c>
      <c r="D57" s="43" t="s">
        <v>154</v>
      </c>
      <c r="E57" s="44">
        <f t="shared" si="39"/>
        <v>70000</v>
      </c>
      <c r="F57" s="44">
        <f t="shared" si="40"/>
        <v>70000</v>
      </c>
      <c r="G57" s="172">
        <v>0</v>
      </c>
      <c r="H57" s="172">
        <v>70000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5">
        <v>0</v>
      </c>
      <c r="P57" s="175">
        <v>0</v>
      </c>
      <c r="Q57" s="175">
        <v>0</v>
      </c>
      <c r="R57" s="175">
        <v>0</v>
      </c>
      <c r="S57" s="399" t="str">
        <f t="shared" si="21"/>
        <v>TAK</v>
      </c>
      <c r="T57" s="400">
        <v>0</v>
      </c>
      <c r="U57" s="400">
        <v>0</v>
      </c>
      <c r="V57" s="400"/>
      <c r="W57" s="400">
        <v>0</v>
      </c>
    </row>
    <row r="58" spans="1:25" s="295" customFormat="1" x14ac:dyDescent="0.2">
      <c r="A58" s="155"/>
      <c r="B58" s="157"/>
      <c r="C58" s="398">
        <v>4430</v>
      </c>
      <c r="D58" s="43" t="s">
        <v>155</v>
      </c>
      <c r="E58" s="44">
        <f t="shared" si="39"/>
        <v>10000</v>
      </c>
      <c r="F58" s="44">
        <f>SUM(G58:M58)</f>
        <v>10000</v>
      </c>
      <c r="G58" s="172">
        <v>0</v>
      </c>
      <c r="H58" s="172">
        <v>10000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5">
        <v>0</v>
      </c>
      <c r="P58" s="175">
        <v>0</v>
      </c>
      <c r="Q58" s="175">
        <v>0</v>
      </c>
      <c r="R58" s="175">
        <v>0</v>
      </c>
      <c r="S58" s="132" t="str">
        <f t="shared" si="21"/>
        <v>TAK</v>
      </c>
      <c r="T58" s="171">
        <v>0</v>
      </c>
      <c r="U58" s="171">
        <v>0</v>
      </c>
      <c r="V58" s="171"/>
      <c r="W58" s="171">
        <v>0</v>
      </c>
    </row>
    <row r="59" spans="1:25" s="295" customFormat="1" x14ac:dyDescent="0.2">
      <c r="A59" s="155"/>
      <c r="B59" s="157"/>
      <c r="C59" s="398">
        <v>4590</v>
      </c>
      <c r="D59" s="43" t="s">
        <v>305</v>
      </c>
      <c r="E59" s="44">
        <f t="shared" si="39"/>
        <v>90000</v>
      </c>
      <c r="F59" s="44">
        <f t="shared" si="40"/>
        <v>90000</v>
      </c>
      <c r="G59" s="172"/>
      <c r="H59" s="172">
        <v>90000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5">
        <v>0</v>
      </c>
      <c r="P59" s="175">
        <v>0</v>
      </c>
      <c r="Q59" s="175">
        <v>0</v>
      </c>
      <c r="R59" s="401">
        <v>0</v>
      </c>
      <c r="S59" s="132" t="str">
        <f t="shared" si="21"/>
        <v>TAK</v>
      </c>
      <c r="T59" s="402"/>
      <c r="U59" s="402"/>
      <c r="V59" s="402"/>
      <c r="W59" s="402"/>
    </row>
    <row r="60" spans="1:25" s="295" customFormat="1" x14ac:dyDescent="0.2">
      <c r="A60" s="155"/>
      <c r="B60" s="157"/>
      <c r="C60" s="398">
        <v>6050</v>
      </c>
      <c r="D60" s="43" t="s">
        <v>152</v>
      </c>
      <c r="E60" s="44">
        <f>SUM(E61:E65)</f>
        <v>220000</v>
      </c>
      <c r="F60" s="44">
        <f t="shared" ref="F60:R60" si="41">SUM(F61:F65)</f>
        <v>0</v>
      </c>
      <c r="G60" s="44">
        <f t="shared" si="41"/>
        <v>0</v>
      </c>
      <c r="H60" s="44">
        <f t="shared" si="41"/>
        <v>0</v>
      </c>
      <c r="I60" s="44">
        <f t="shared" si="41"/>
        <v>0</v>
      </c>
      <c r="J60" s="44">
        <f t="shared" si="41"/>
        <v>0</v>
      </c>
      <c r="K60" s="44">
        <f t="shared" si="41"/>
        <v>0</v>
      </c>
      <c r="L60" s="44">
        <f t="shared" si="41"/>
        <v>0</v>
      </c>
      <c r="M60" s="44">
        <f t="shared" si="41"/>
        <v>0</v>
      </c>
      <c r="N60" s="44">
        <f t="shared" si="41"/>
        <v>220000</v>
      </c>
      <c r="O60" s="44">
        <f t="shared" si="41"/>
        <v>220000</v>
      </c>
      <c r="P60" s="44">
        <f t="shared" si="41"/>
        <v>0</v>
      </c>
      <c r="Q60" s="44">
        <f t="shared" si="41"/>
        <v>0</v>
      </c>
      <c r="R60" s="44">
        <f t="shared" si="41"/>
        <v>0</v>
      </c>
      <c r="S60" s="44">
        <f t="shared" ref="S60:W60" si="42">SUM(S62:S65)</f>
        <v>0</v>
      </c>
      <c r="T60" s="44">
        <f t="shared" si="42"/>
        <v>0</v>
      </c>
      <c r="U60" s="44">
        <f t="shared" si="42"/>
        <v>0</v>
      </c>
      <c r="V60" s="44">
        <f t="shared" si="42"/>
        <v>0</v>
      </c>
      <c r="W60" s="44">
        <f t="shared" si="42"/>
        <v>40000</v>
      </c>
    </row>
    <row r="61" spans="1:25" s="295" customFormat="1" hidden="1" x14ac:dyDescent="0.2">
      <c r="A61" s="155"/>
      <c r="B61" s="157"/>
      <c r="C61" s="403"/>
      <c r="D61" s="404" t="s">
        <v>363</v>
      </c>
      <c r="E61" s="405">
        <v>0</v>
      </c>
      <c r="F61" s="405"/>
      <c r="G61" s="405"/>
      <c r="H61" s="405"/>
      <c r="I61" s="405"/>
      <c r="J61" s="405"/>
      <c r="K61" s="405"/>
      <c r="L61" s="405"/>
      <c r="M61" s="405"/>
      <c r="N61" s="405">
        <v>0</v>
      </c>
      <c r="O61" s="405">
        <v>0</v>
      </c>
      <c r="P61" s="405"/>
      <c r="Q61" s="405"/>
      <c r="R61" s="405"/>
      <c r="S61" s="222"/>
      <c r="T61" s="406"/>
      <c r="U61" s="406"/>
      <c r="V61" s="406"/>
      <c r="W61" s="406"/>
    </row>
    <row r="62" spans="1:25" s="300" customFormat="1" hidden="1" x14ac:dyDescent="0.2">
      <c r="A62" s="155"/>
      <c r="B62" s="157"/>
      <c r="C62" s="398"/>
      <c r="D62" s="43" t="s">
        <v>311</v>
      </c>
      <c r="E62" s="44">
        <f t="shared" si="39"/>
        <v>100000</v>
      </c>
      <c r="F62" s="172">
        <f>SUM(G62:M62)</f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f>SUM(O62:R62)</f>
        <v>100000</v>
      </c>
      <c r="O62" s="175">
        <v>100000</v>
      </c>
      <c r="P62" s="175">
        <v>0</v>
      </c>
      <c r="Q62" s="175">
        <v>0</v>
      </c>
      <c r="R62" s="175">
        <v>0</v>
      </c>
      <c r="S62" s="132" t="str">
        <f t="shared" si="21"/>
        <v>TAK</v>
      </c>
      <c r="T62" s="47"/>
      <c r="U62" s="47"/>
      <c r="V62" s="47"/>
      <c r="W62" s="47">
        <v>40000</v>
      </c>
    </row>
    <row r="63" spans="1:25" s="267" customFormat="1" hidden="1" x14ac:dyDescent="0.2">
      <c r="A63" s="258"/>
      <c r="B63" s="259"/>
      <c r="C63" s="276"/>
      <c r="D63" s="277" t="s">
        <v>315</v>
      </c>
      <c r="E63" s="268">
        <f t="shared" si="39"/>
        <v>0</v>
      </c>
      <c r="F63" s="269">
        <f t="shared" ref="F63:F65" si="43">SUM(G63:M63)</f>
        <v>0</v>
      </c>
      <c r="G63" s="268">
        <v>0</v>
      </c>
      <c r="H63" s="268">
        <v>0</v>
      </c>
      <c r="I63" s="268">
        <v>0</v>
      </c>
      <c r="J63" s="268">
        <v>0</v>
      </c>
      <c r="K63" s="268">
        <v>0</v>
      </c>
      <c r="L63" s="268">
        <v>0</v>
      </c>
      <c r="M63" s="268">
        <v>0</v>
      </c>
      <c r="N63" s="268">
        <f>SUM(O63:R63)</f>
        <v>0</v>
      </c>
      <c r="O63" s="270">
        <v>0</v>
      </c>
      <c r="P63" s="270">
        <v>0</v>
      </c>
      <c r="Q63" s="270">
        <v>0</v>
      </c>
      <c r="R63" s="270">
        <v>0</v>
      </c>
      <c r="S63" s="266"/>
      <c r="T63" s="278"/>
      <c r="U63" s="278"/>
      <c r="V63" s="278"/>
      <c r="W63" s="278"/>
    </row>
    <row r="64" spans="1:25" s="300" customFormat="1" hidden="1" x14ac:dyDescent="0.2">
      <c r="A64" s="155"/>
      <c r="B64" s="157"/>
      <c r="C64" s="398"/>
      <c r="D64" s="43" t="s">
        <v>314</v>
      </c>
      <c r="E64" s="44">
        <f t="shared" si="39"/>
        <v>70000</v>
      </c>
      <c r="F64" s="172">
        <f t="shared" si="43"/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f>SUM(O64:R64)</f>
        <v>70000</v>
      </c>
      <c r="O64" s="175">
        <v>70000</v>
      </c>
      <c r="P64" s="175">
        <v>0</v>
      </c>
      <c r="Q64" s="175">
        <v>0</v>
      </c>
      <c r="R64" s="175">
        <v>0</v>
      </c>
      <c r="S64" s="132"/>
      <c r="T64" s="147"/>
      <c r="U64" s="147"/>
      <c r="V64" s="147"/>
      <c r="W64" s="147"/>
    </row>
    <row r="65" spans="1:23" s="300" customFormat="1" hidden="1" x14ac:dyDescent="0.2">
      <c r="A65" s="155"/>
      <c r="B65" s="157"/>
      <c r="C65" s="407"/>
      <c r="D65" s="46" t="s">
        <v>312</v>
      </c>
      <c r="E65" s="47">
        <f t="shared" si="39"/>
        <v>50000</v>
      </c>
      <c r="F65" s="172">
        <f t="shared" si="43"/>
        <v>0</v>
      </c>
      <c r="G65" s="408">
        <v>0</v>
      </c>
      <c r="H65" s="408">
        <v>0</v>
      </c>
      <c r="I65" s="408">
        <v>0</v>
      </c>
      <c r="J65" s="408">
        <v>0</v>
      </c>
      <c r="K65" s="408">
        <v>0</v>
      </c>
      <c r="L65" s="408"/>
      <c r="M65" s="408">
        <v>0</v>
      </c>
      <c r="N65" s="47">
        <f>SUM(O65:R65)</f>
        <v>50000</v>
      </c>
      <c r="O65" s="175">
        <v>50000</v>
      </c>
      <c r="P65" s="175">
        <v>0</v>
      </c>
      <c r="Q65" s="175">
        <v>0</v>
      </c>
      <c r="R65" s="175">
        <v>0</v>
      </c>
      <c r="S65" s="132"/>
      <c r="T65" s="147"/>
      <c r="U65" s="147"/>
      <c r="V65" s="147"/>
      <c r="W65" s="147"/>
    </row>
    <row r="66" spans="1:23" s="295" customFormat="1" x14ac:dyDescent="0.2">
      <c r="A66" s="155"/>
      <c r="B66" s="157"/>
      <c r="C66" s="145">
        <v>6060</v>
      </c>
      <c r="D66" s="146" t="s">
        <v>323</v>
      </c>
      <c r="E66" s="147">
        <v>18031</v>
      </c>
      <c r="F66" s="47">
        <v>0</v>
      </c>
      <c r="G66" s="408">
        <v>0</v>
      </c>
      <c r="H66" s="408">
        <v>0</v>
      </c>
      <c r="I66" s="408">
        <v>0</v>
      </c>
      <c r="J66" s="408">
        <v>0</v>
      </c>
      <c r="K66" s="408">
        <v>0</v>
      </c>
      <c r="L66" s="408">
        <v>0</v>
      </c>
      <c r="M66" s="408">
        <v>0</v>
      </c>
      <c r="N66" s="408">
        <v>18031</v>
      </c>
      <c r="O66" s="409">
        <v>18031</v>
      </c>
      <c r="P66" s="410">
        <v>0</v>
      </c>
      <c r="Q66" s="410">
        <v>0</v>
      </c>
      <c r="R66" s="411">
        <v>0</v>
      </c>
      <c r="S66" s="132" t="str">
        <f t="shared" ref="S66" si="44">IF(SUM(N66,F66)=E66,"TAK","NIE")</f>
        <v>TAK</v>
      </c>
      <c r="T66" s="412"/>
      <c r="U66" s="412"/>
      <c r="V66" s="412"/>
      <c r="W66" s="412"/>
    </row>
    <row r="67" spans="1:23" s="295" customFormat="1" x14ac:dyDescent="0.2">
      <c r="A67" s="141">
        <v>710</v>
      </c>
      <c r="B67" s="153"/>
      <c r="C67" s="154"/>
      <c r="D67" s="139" t="s">
        <v>159</v>
      </c>
      <c r="E67" s="61">
        <f>SUM(E68,E71)</f>
        <v>108000</v>
      </c>
      <c r="F67" s="61">
        <f t="shared" ref="F67:R67" si="45">SUM(F68,F71)</f>
        <v>108000</v>
      </c>
      <c r="G67" s="61">
        <f t="shared" si="45"/>
        <v>6000</v>
      </c>
      <c r="H67" s="61">
        <f t="shared" si="45"/>
        <v>102000</v>
      </c>
      <c r="I67" s="61">
        <f t="shared" si="45"/>
        <v>0</v>
      </c>
      <c r="J67" s="61">
        <f t="shared" si="45"/>
        <v>0</v>
      </c>
      <c r="K67" s="61">
        <f t="shared" si="45"/>
        <v>0</v>
      </c>
      <c r="L67" s="61">
        <f t="shared" si="45"/>
        <v>0</v>
      </c>
      <c r="M67" s="61">
        <f t="shared" si="45"/>
        <v>0</v>
      </c>
      <c r="N67" s="61">
        <f t="shared" si="45"/>
        <v>0</v>
      </c>
      <c r="O67" s="61">
        <f t="shared" si="45"/>
        <v>0</v>
      </c>
      <c r="P67" s="61">
        <f t="shared" si="45"/>
        <v>0</v>
      </c>
      <c r="Q67" s="61">
        <f t="shared" si="45"/>
        <v>0</v>
      </c>
      <c r="R67" s="61">
        <f t="shared" si="45"/>
        <v>0</v>
      </c>
      <c r="S67" s="132" t="str">
        <f t="shared" si="21"/>
        <v>TAK</v>
      </c>
      <c r="T67" s="61">
        <f>SUM(T68,T71)</f>
        <v>0</v>
      </c>
      <c r="U67" s="61">
        <f>SUM(U68,U71)</f>
        <v>0</v>
      </c>
      <c r="V67" s="61"/>
      <c r="W67" s="61">
        <f>SUM(W68,W71)</f>
        <v>0</v>
      </c>
    </row>
    <row r="68" spans="1:23" s="295" customFormat="1" x14ac:dyDescent="0.2">
      <c r="A68" s="155"/>
      <c r="B68" s="63">
        <v>71004</v>
      </c>
      <c r="C68" s="156"/>
      <c r="D68" s="49" t="s">
        <v>160</v>
      </c>
      <c r="E68" s="50">
        <f>SUM(E69:E70)</f>
        <v>108000</v>
      </c>
      <c r="F68" s="50">
        <f t="shared" ref="F68:R68" si="46">SUM(F69:F70)</f>
        <v>108000</v>
      </c>
      <c r="G68" s="50">
        <f t="shared" si="46"/>
        <v>6000</v>
      </c>
      <c r="H68" s="50">
        <f t="shared" si="46"/>
        <v>102000</v>
      </c>
      <c r="I68" s="50">
        <f t="shared" si="46"/>
        <v>0</v>
      </c>
      <c r="J68" s="50">
        <f t="shared" si="46"/>
        <v>0</v>
      </c>
      <c r="K68" s="50">
        <f t="shared" si="46"/>
        <v>0</v>
      </c>
      <c r="L68" s="50">
        <f t="shared" si="46"/>
        <v>0</v>
      </c>
      <c r="M68" s="50">
        <f t="shared" si="46"/>
        <v>0</v>
      </c>
      <c r="N68" s="50">
        <f t="shared" si="46"/>
        <v>0</v>
      </c>
      <c r="O68" s="50">
        <f t="shared" si="46"/>
        <v>0</v>
      </c>
      <c r="P68" s="50">
        <f t="shared" si="46"/>
        <v>0</v>
      </c>
      <c r="Q68" s="50">
        <f t="shared" si="46"/>
        <v>0</v>
      </c>
      <c r="R68" s="50">
        <f t="shared" si="46"/>
        <v>0</v>
      </c>
      <c r="S68" s="132" t="str">
        <f t="shared" si="21"/>
        <v>TAK</v>
      </c>
      <c r="T68" s="50">
        <f>SUM(T69:T70)</f>
        <v>0</v>
      </c>
      <c r="U68" s="50">
        <f>SUM(U69:U70)</f>
        <v>0</v>
      </c>
      <c r="V68" s="50"/>
      <c r="W68" s="50">
        <f>SUM(W69:W70)</f>
        <v>0</v>
      </c>
    </row>
    <row r="69" spans="1:23" s="295" customFormat="1" x14ac:dyDescent="0.2">
      <c r="A69" s="155"/>
      <c r="B69" s="157"/>
      <c r="C69" s="42">
        <v>4170</v>
      </c>
      <c r="D69" s="43" t="s">
        <v>157</v>
      </c>
      <c r="E69" s="44">
        <f>SUM(F69,N69)</f>
        <v>6000</v>
      </c>
      <c r="F69" s="44">
        <f t="shared" ref="F69:F70" si="47">SUM(G69:M69)</f>
        <v>6000</v>
      </c>
      <c r="G69" s="44">
        <v>6000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83">
        <f t="shared" ref="N69:N70" si="48">SUM(O69,Q69:R69)</f>
        <v>0</v>
      </c>
      <c r="O69" s="384">
        <v>0</v>
      </c>
      <c r="P69" s="384">
        <v>0</v>
      </c>
      <c r="Q69" s="384">
        <v>0</v>
      </c>
      <c r="R69" s="384">
        <v>0</v>
      </c>
      <c r="S69" s="132" t="str">
        <f t="shared" ref="S69:S91" si="49">IF(SUM(N69,F69)=E69,"TAK","NIE")</f>
        <v>TAK</v>
      </c>
      <c r="T69" s="171">
        <v>0</v>
      </c>
      <c r="U69" s="171">
        <v>0</v>
      </c>
      <c r="V69" s="171"/>
      <c r="W69" s="171">
        <v>0</v>
      </c>
    </row>
    <row r="70" spans="1:23" s="295" customFormat="1" x14ac:dyDescent="0.2">
      <c r="A70" s="155"/>
      <c r="B70" s="157"/>
      <c r="C70" s="45">
        <v>4300</v>
      </c>
      <c r="D70" s="46" t="s">
        <v>154</v>
      </c>
      <c r="E70" s="47">
        <f>SUM(F70,N70)</f>
        <v>102000</v>
      </c>
      <c r="F70" s="47">
        <f t="shared" si="47"/>
        <v>102000</v>
      </c>
      <c r="G70" s="187">
        <v>0</v>
      </c>
      <c r="H70" s="187">
        <v>102000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8">
        <f t="shared" si="48"/>
        <v>0</v>
      </c>
      <c r="O70" s="413">
        <v>0</v>
      </c>
      <c r="P70" s="413">
        <v>0</v>
      </c>
      <c r="Q70" s="413">
        <v>0</v>
      </c>
      <c r="R70" s="413">
        <v>0</v>
      </c>
      <c r="S70" s="132" t="str">
        <f t="shared" si="49"/>
        <v>TAK</v>
      </c>
      <c r="T70" s="189">
        <v>0</v>
      </c>
      <c r="U70" s="189">
        <v>0</v>
      </c>
      <c r="V70" s="189"/>
      <c r="W70" s="189">
        <v>0</v>
      </c>
    </row>
    <row r="71" spans="1:23" s="283" customFormat="1" hidden="1" x14ac:dyDescent="0.2">
      <c r="A71" s="258"/>
      <c r="B71" s="279">
        <v>71035</v>
      </c>
      <c r="C71" s="280"/>
      <c r="D71" s="281" t="s">
        <v>228</v>
      </c>
      <c r="E71" s="282">
        <f>SUM(E72)</f>
        <v>0</v>
      </c>
      <c r="F71" s="282">
        <f t="shared" ref="F71:W71" si="50">SUM(F72)</f>
        <v>0</v>
      </c>
      <c r="G71" s="282">
        <f t="shared" si="50"/>
        <v>0</v>
      </c>
      <c r="H71" s="282">
        <f t="shared" si="50"/>
        <v>0</v>
      </c>
      <c r="I71" s="282">
        <f t="shared" si="50"/>
        <v>0</v>
      </c>
      <c r="J71" s="282">
        <f t="shared" si="50"/>
        <v>0</v>
      </c>
      <c r="K71" s="282">
        <f t="shared" si="50"/>
        <v>0</v>
      </c>
      <c r="L71" s="282">
        <f t="shared" si="50"/>
        <v>0</v>
      </c>
      <c r="M71" s="282">
        <f t="shared" si="50"/>
        <v>0</v>
      </c>
      <c r="N71" s="282">
        <f t="shared" si="50"/>
        <v>0</v>
      </c>
      <c r="O71" s="282">
        <f t="shared" si="50"/>
        <v>0</v>
      </c>
      <c r="P71" s="282">
        <f t="shared" si="50"/>
        <v>0</v>
      </c>
      <c r="Q71" s="282">
        <f t="shared" si="50"/>
        <v>0</v>
      </c>
      <c r="R71" s="282">
        <f t="shared" si="50"/>
        <v>0</v>
      </c>
      <c r="S71" s="282">
        <f t="shared" si="50"/>
        <v>0</v>
      </c>
      <c r="T71" s="282">
        <f t="shared" si="50"/>
        <v>0</v>
      </c>
      <c r="U71" s="282">
        <f t="shared" si="50"/>
        <v>0</v>
      </c>
      <c r="V71" s="282">
        <f t="shared" si="50"/>
        <v>0</v>
      </c>
      <c r="W71" s="282">
        <f t="shared" si="50"/>
        <v>0</v>
      </c>
    </row>
    <row r="72" spans="1:23" s="283" customFormat="1" hidden="1" x14ac:dyDescent="0.2">
      <c r="A72" s="258"/>
      <c r="B72" s="259"/>
      <c r="C72" s="284">
        <v>6050</v>
      </c>
      <c r="D72" s="277" t="s">
        <v>152</v>
      </c>
      <c r="E72" s="268">
        <f>SUM(F72,N72)</f>
        <v>0</v>
      </c>
      <c r="F72" s="268">
        <v>0</v>
      </c>
      <c r="G72" s="285">
        <v>0</v>
      </c>
      <c r="H72" s="285">
        <v>0</v>
      </c>
      <c r="I72" s="285">
        <v>0</v>
      </c>
      <c r="J72" s="285">
        <v>0</v>
      </c>
      <c r="K72" s="285">
        <v>0</v>
      </c>
      <c r="L72" s="285">
        <v>0</v>
      </c>
      <c r="M72" s="285">
        <v>0</v>
      </c>
      <c r="N72" s="286">
        <f>SUM(O72,Q72:R72)</f>
        <v>0</v>
      </c>
      <c r="O72" s="287">
        <v>0</v>
      </c>
      <c r="P72" s="287">
        <v>0</v>
      </c>
      <c r="Q72" s="287">
        <v>0</v>
      </c>
      <c r="R72" s="287">
        <v>0</v>
      </c>
      <c r="S72" s="266" t="str">
        <f t="shared" si="49"/>
        <v>TAK</v>
      </c>
      <c r="T72" s="285">
        <v>0</v>
      </c>
      <c r="U72" s="285">
        <v>0</v>
      </c>
      <c r="V72" s="285"/>
      <c r="W72" s="285">
        <v>0</v>
      </c>
    </row>
    <row r="73" spans="1:23" s="56" customFormat="1" x14ac:dyDescent="0.2">
      <c r="A73" s="141">
        <v>750</v>
      </c>
      <c r="B73" s="153"/>
      <c r="C73" s="154"/>
      <c r="D73" s="139" t="s">
        <v>83</v>
      </c>
      <c r="E73" s="61">
        <f t="shared" ref="E73:W73" si="51">SUM(E74,E80,E85,E90,E125,E128)</f>
        <v>3929765</v>
      </c>
      <c r="F73" s="61">
        <f t="shared" si="51"/>
        <v>2739445</v>
      </c>
      <c r="G73" s="61">
        <f t="shared" si="51"/>
        <v>1536801</v>
      </c>
      <c r="H73" s="61">
        <f t="shared" si="51"/>
        <v>1066704</v>
      </c>
      <c r="I73" s="61">
        <f t="shared" si="51"/>
        <v>0</v>
      </c>
      <c r="J73" s="61">
        <f t="shared" si="51"/>
        <v>135940</v>
      </c>
      <c r="K73" s="61">
        <f t="shared" si="51"/>
        <v>0</v>
      </c>
      <c r="L73" s="61">
        <f t="shared" si="51"/>
        <v>0</v>
      </c>
      <c r="M73" s="61">
        <f t="shared" si="51"/>
        <v>0</v>
      </c>
      <c r="N73" s="128">
        <f t="shared" si="51"/>
        <v>1190320</v>
      </c>
      <c r="O73" s="128">
        <f t="shared" si="51"/>
        <v>1190320</v>
      </c>
      <c r="P73" s="128">
        <f t="shared" si="51"/>
        <v>1173820</v>
      </c>
      <c r="Q73" s="128">
        <f t="shared" si="51"/>
        <v>0</v>
      </c>
      <c r="R73" s="128">
        <f t="shared" si="51"/>
        <v>0</v>
      </c>
      <c r="S73" s="128">
        <f t="shared" si="51"/>
        <v>0</v>
      </c>
      <c r="T73" s="128">
        <f t="shared" si="51"/>
        <v>0</v>
      </c>
      <c r="U73" s="128">
        <f t="shared" si="51"/>
        <v>0</v>
      </c>
      <c r="V73" s="128">
        <f t="shared" si="51"/>
        <v>0</v>
      </c>
      <c r="W73" s="128">
        <f t="shared" si="51"/>
        <v>180000</v>
      </c>
    </row>
    <row r="74" spans="1:23" s="56" customFormat="1" x14ac:dyDescent="0.2">
      <c r="A74" s="155"/>
      <c r="B74" s="63">
        <v>75011</v>
      </c>
      <c r="C74" s="156"/>
      <c r="D74" s="49" t="s">
        <v>84</v>
      </c>
      <c r="E74" s="50">
        <f>SUM(E75:E79)</f>
        <v>68500</v>
      </c>
      <c r="F74" s="50">
        <f t="shared" ref="F74:R74" si="52">SUM(F75:F79)</f>
        <v>68500</v>
      </c>
      <c r="G74" s="50">
        <f t="shared" si="52"/>
        <v>67079</v>
      </c>
      <c r="H74" s="50">
        <f t="shared" si="52"/>
        <v>1421</v>
      </c>
      <c r="I74" s="50">
        <f t="shared" si="52"/>
        <v>0</v>
      </c>
      <c r="J74" s="50">
        <f t="shared" si="52"/>
        <v>0</v>
      </c>
      <c r="K74" s="50">
        <f t="shared" si="52"/>
        <v>0</v>
      </c>
      <c r="L74" s="50">
        <f t="shared" si="52"/>
        <v>0</v>
      </c>
      <c r="M74" s="50">
        <f t="shared" si="52"/>
        <v>0</v>
      </c>
      <c r="N74" s="50">
        <f t="shared" si="52"/>
        <v>0</v>
      </c>
      <c r="O74" s="50">
        <f t="shared" si="52"/>
        <v>0</v>
      </c>
      <c r="P74" s="50">
        <f t="shared" si="52"/>
        <v>0</v>
      </c>
      <c r="Q74" s="50">
        <f t="shared" si="52"/>
        <v>0</v>
      </c>
      <c r="R74" s="50">
        <f t="shared" si="52"/>
        <v>0</v>
      </c>
      <c r="S74" s="132" t="str">
        <f t="shared" si="49"/>
        <v>TAK</v>
      </c>
      <c r="T74" s="50">
        <f>SUM(T75:T79)</f>
        <v>0</v>
      </c>
      <c r="U74" s="50">
        <f>SUM(U75:U79)</f>
        <v>0</v>
      </c>
      <c r="V74" s="50"/>
      <c r="W74" s="50">
        <f>SUM(W75:W79)</f>
        <v>0</v>
      </c>
    </row>
    <row r="75" spans="1:23" s="295" customFormat="1" x14ac:dyDescent="0.2">
      <c r="A75" s="155"/>
      <c r="B75" s="157"/>
      <c r="C75" s="387">
        <v>4010</v>
      </c>
      <c r="D75" s="40" t="s">
        <v>163</v>
      </c>
      <c r="E75" s="41">
        <f>SUM(F75,N75)</f>
        <v>53913</v>
      </c>
      <c r="F75" s="41">
        <f>SUM(G75:M75)</f>
        <v>53913</v>
      </c>
      <c r="G75" s="41">
        <v>53913</v>
      </c>
      <c r="H75" s="395">
        <v>0</v>
      </c>
      <c r="I75" s="395">
        <v>0</v>
      </c>
      <c r="J75" s="395">
        <v>0</v>
      </c>
      <c r="K75" s="395">
        <v>0</v>
      </c>
      <c r="L75" s="395">
        <v>0</v>
      </c>
      <c r="M75" s="395">
        <v>0</v>
      </c>
      <c r="N75" s="396">
        <f>SUM(O75,Q75:R75)</f>
        <v>0</v>
      </c>
      <c r="O75" s="397">
        <v>0</v>
      </c>
      <c r="P75" s="397">
        <v>0</v>
      </c>
      <c r="Q75" s="397">
        <v>0</v>
      </c>
      <c r="R75" s="397">
        <v>0</v>
      </c>
      <c r="S75" s="132" t="str">
        <f t="shared" si="49"/>
        <v>TAK</v>
      </c>
      <c r="T75" s="395">
        <v>0</v>
      </c>
      <c r="U75" s="395">
        <v>0</v>
      </c>
      <c r="V75" s="395"/>
      <c r="W75" s="395">
        <v>0</v>
      </c>
    </row>
    <row r="76" spans="1:23" s="295" customFormat="1" x14ac:dyDescent="0.2">
      <c r="A76" s="155"/>
      <c r="B76" s="157"/>
      <c r="C76" s="42">
        <v>4040</v>
      </c>
      <c r="D76" s="43" t="s">
        <v>164</v>
      </c>
      <c r="E76" s="44">
        <f t="shared" ref="E76:E79" si="53">SUM(F76,N76)</f>
        <v>4320</v>
      </c>
      <c r="F76" s="44">
        <f t="shared" ref="F76:F79" si="54">SUM(G76:M76)</f>
        <v>4320</v>
      </c>
      <c r="G76" s="44">
        <v>4320</v>
      </c>
      <c r="H76" s="171">
        <v>0</v>
      </c>
      <c r="I76" s="171">
        <v>0</v>
      </c>
      <c r="J76" s="171">
        <v>0</v>
      </c>
      <c r="K76" s="171">
        <v>0</v>
      </c>
      <c r="L76" s="171">
        <v>0</v>
      </c>
      <c r="M76" s="171">
        <v>0</v>
      </c>
      <c r="N76" s="183">
        <f t="shared" ref="N76:N79" si="55">SUM(O76,Q76:R76)</f>
        <v>0</v>
      </c>
      <c r="O76" s="391">
        <v>0</v>
      </c>
      <c r="P76" s="391">
        <v>0</v>
      </c>
      <c r="Q76" s="391">
        <v>0</v>
      </c>
      <c r="R76" s="391">
        <v>0</v>
      </c>
      <c r="S76" s="132" t="str">
        <f t="shared" si="49"/>
        <v>TAK</v>
      </c>
      <c r="T76" s="171">
        <v>0</v>
      </c>
      <c r="U76" s="171">
        <v>0</v>
      </c>
      <c r="V76" s="171"/>
      <c r="W76" s="171">
        <v>0</v>
      </c>
    </row>
    <row r="77" spans="1:23" s="295" customFormat="1" x14ac:dyDescent="0.2">
      <c r="A77" s="155"/>
      <c r="B77" s="157"/>
      <c r="C77" s="42">
        <v>4110</v>
      </c>
      <c r="D77" s="43" t="s">
        <v>161</v>
      </c>
      <c r="E77" s="44">
        <f t="shared" si="53"/>
        <v>8846</v>
      </c>
      <c r="F77" s="44">
        <f t="shared" si="54"/>
        <v>8846</v>
      </c>
      <c r="G77" s="171">
        <v>8846</v>
      </c>
      <c r="H77" s="44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83">
        <f t="shared" si="55"/>
        <v>0</v>
      </c>
      <c r="O77" s="391">
        <v>0</v>
      </c>
      <c r="P77" s="391">
        <v>0</v>
      </c>
      <c r="Q77" s="391">
        <v>0</v>
      </c>
      <c r="R77" s="391">
        <v>0</v>
      </c>
      <c r="S77" s="132" t="str">
        <f t="shared" si="49"/>
        <v>TAK</v>
      </c>
      <c r="T77" s="171">
        <v>0</v>
      </c>
      <c r="U77" s="171">
        <v>0</v>
      </c>
      <c r="V77" s="171"/>
      <c r="W77" s="171">
        <v>0</v>
      </c>
    </row>
    <row r="78" spans="1:23" s="295" customFormat="1" x14ac:dyDescent="0.2">
      <c r="A78" s="155"/>
      <c r="B78" s="157"/>
      <c r="C78" s="42">
        <v>4300</v>
      </c>
      <c r="D78" s="43" t="s">
        <v>154</v>
      </c>
      <c r="E78" s="44">
        <f t="shared" si="53"/>
        <v>272</v>
      </c>
      <c r="F78" s="44">
        <f t="shared" si="54"/>
        <v>272</v>
      </c>
      <c r="G78" s="171">
        <v>0</v>
      </c>
      <c r="H78" s="171">
        <v>272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83">
        <f t="shared" si="55"/>
        <v>0</v>
      </c>
      <c r="O78" s="391">
        <v>0</v>
      </c>
      <c r="P78" s="391">
        <v>0</v>
      </c>
      <c r="Q78" s="391">
        <v>0</v>
      </c>
      <c r="R78" s="391">
        <v>0</v>
      </c>
      <c r="S78" s="132" t="str">
        <f t="shared" si="49"/>
        <v>TAK</v>
      </c>
      <c r="T78" s="171">
        <v>0</v>
      </c>
      <c r="U78" s="171">
        <v>0</v>
      </c>
      <c r="V78" s="171"/>
      <c r="W78" s="171">
        <v>0</v>
      </c>
    </row>
    <row r="79" spans="1:23" s="295" customFormat="1" x14ac:dyDescent="0.2">
      <c r="A79" s="155"/>
      <c r="B79" s="157"/>
      <c r="C79" s="42">
        <v>4440</v>
      </c>
      <c r="D79" s="43" t="s">
        <v>167</v>
      </c>
      <c r="E79" s="44">
        <f t="shared" si="53"/>
        <v>1149</v>
      </c>
      <c r="F79" s="44">
        <f t="shared" si="54"/>
        <v>1149</v>
      </c>
      <c r="G79" s="171">
        <v>0</v>
      </c>
      <c r="H79" s="44">
        <v>1149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83">
        <f t="shared" si="55"/>
        <v>0</v>
      </c>
      <c r="O79" s="182">
        <v>0</v>
      </c>
      <c r="P79" s="182">
        <v>0</v>
      </c>
      <c r="Q79" s="182">
        <v>0</v>
      </c>
      <c r="R79" s="182">
        <v>0</v>
      </c>
      <c r="S79" s="132" t="str">
        <f t="shared" si="49"/>
        <v>TAK</v>
      </c>
      <c r="T79" s="171">
        <v>0</v>
      </c>
      <c r="U79" s="171">
        <v>0</v>
      </c>
      <c r="V79" s="171"/>
      <c r="W79" s="171">
        <v>0</v>
      </c>
    </row>
    <row r="80" spans="1:23" s="295" customFormat="1" x14ac:dyDescent="0.2">
      <c r="A80" s="155"/>
      <c r="B80" s="63">
        <v>75020</v>
      </c>
      <c r="C80" s="156"/>
      <c r="D80" s="49" t="s">
        <v>85</v>
      </c>
      <c r="E80" s="50">
        <f t="shared" ref="E80:R80" si="56">SUM(E81:E84)</f>
        <v>8800</v>
      </c>
      <c r="F80" s="50">
        <f t="shared" si="56"/>
        <v>8800</v>
      </c>
      <c r="G80" s="50">
        <f t="shared" si="56"/>
        <v>5322</v>
      </c>
      <c r="H80" s="50">
        <f t="shared" si="56"/>
        <v>3478</v>
      </c>
      <c r="I80" s="50">
        <f t="shared" si="56"/>
        <v>0</v>
      </c>
      <c r="J80" s="50">
        <f t="shared" si="56"/>
        <v>0</v>
      </c>
      <c r="K80" s="50">
        <f t="shared" si="56"/>
        <v>0</v>
      </c>
      <c r="L80" s="50">
        <f t="shared" si="56"/>
        <v>0</v>
      </c>
      <c r="M80" s="50">
        <f t="shared" si="56"/>
        <v>0</v>
      </c>
      <c r="N80" s="50">
        <f t="shared" si="56"/>
        <v>0</v>
      </c>
      <c r="O80" s="50">
        <f t="shared" si="56"/>
        <v>0</v>
      </c>
      <c r="P80" s="50">
        <f t="shared" si="56"/>
        <v>0</v>
      </c>
      <c r="Q80" s="50">
        <f t="shared" si="56"/>
        <v>0</v>
      </c>
      <c r="R80" s="50">
        <f t="shared" si="56"/>
        <v>0</v>
      </c>
      <c r="S80" s="132" t="str">
        <f t="shared" si="49"/>
        <v>TAK</v>
      </c>
      <c r="T80" s="50">
        <f>SUM(T81:T84)</f>
        <v>0</v>
      </c>
      <c r="U80" s="50">
        <f>SUM(U81:U84)</f>
        <v>0</v>
      </c>
      <c r="V80" s="50"/>
      <c r="W80" s="50">
        <f>SUM(W81:W84)</f>
        <v>0</v>
      </c>
    </row>
    <row r="81" spans="1:23" s="295" customFormat="1" x14ac:dyDescent="0.2">
      <c r="A81" s="155"/>
      <c r="B81" s="157"/>
      <c r="C81" s="387">
        <v>4010</v>
      </c>
      <c r="D81" s="40" t="s">
        <v>163</v>
      </c>
      <c r="E81" s="41">
        <f>SUM(F81,N81)</f>
        <v>4620</v>
      </c>
      <c r="F81" s="41">
        <f>SUM(G81:M81)</f>
        <v>4620</v>
      </c>
      <c r="G81" s="41">
        <v>4620</v>
      </c>
      <c r="H81" s="395">
        <v>0</v>
      </c>
      <c r="I81" s="395">
        <v>0</v>
      </c>
      <c r="J81" s="395">
        <v>0</v>
      </c>
      <c r="K81" s="395">
        <v>0</v>
      </c>
      <c r="L81" s="395">
        <v>0</v>
      </c>
      <c r="M81" s="395">
        <v>0</v>
      </c>
      <c r="N81" s="396">
        <v>0</v>
      </c>
      <c r="O81" s="397">
        <v>0</v>
      </c>
      <c r="P81" s="397">
        <v>0</v>
      </c>
      <c r="Q81" s="397">
        <v>0</v>
      </c>
      <c r="R81" s="397">
        <v>0</v>
      </c>
      <c r="S81" s="132" t="str">
        <f t="shared" si="49"/>
        <v>TAK</v>
      </c>
      <c r="T81" s="395">
        <v>0</v>
      </c>
      <c r="U81" s="395">
        <v>0</v>
      </c>
      <c r="V81" s="395"/>
      <c r="W81" s="395">
        <v>0</v>
      </c>
    </row>
    <row r="82" spans="1:23" s="295" customFormat="1" x14ac:dyDescent="0.2">
      <c r="A82" s="155"/>
      <c r="B82" s="157"/>
      <c r="C82" s="42">
        <v>4110</v>
      </c>
      <c r="D82" s="43" t="s">
        <v>161</v>
      </c>
      <c r="E82" s="44">
        <f t="shared" ref="E82:E84" si="57">SUM(F82,N82)</f>
        <v>702</v>
      </c>
      <c r="F82" s="44">
        <f>SUM(G82:M82)</f>
        <v>702</v>
      </c>
      <c r="G82" s="171">
        <v>702</v>
      </c>
      <c r="H82" s="44">
        <v>0</v>
      </c>
      <c r="I82" s="171">
        <v>0</v>
      </c>
      <c r="J82" s="171">
        <v>0</v>
      </c>
      <c r="K82" s="171">
        <v>0</v>
      </c>
      <c r="L82" s="171">
        <v>0</v>
      </c>
      <c r="M82" s="171">
        <v>0</v>
      </c>
      <c r="N82" s="183">
        <v>0</v>
      </c>
      <c r="O82" s="391">
        <v>0</v>
      </c>
      <c r="P82" s="391">
        <v>0</v>
      </c>
      <c r="Q82" s="391">
        <v>0</v>
      </c>
      <c r="R82" s="391">
        <v>0</v>
      </c>
      <c r="S82" s="132" t="str">
        <f t="shared" si="49"/>
        <v>TAK</v>
      </c>
      <c r="T82" s="171">
        <v>0</v>
      </c>
      <c r="U82" s="171">
        <v>0</v>
      </c>
      <c r="V82" s="171"/>
      <c r="W82" s="171">
        <v>0</v>
      </c>
    </row>
    <row r="83" spans="1:23" s="295" customFormat="1" x14ac:dyDescent="0.2">
      <c r="A83" s="155"/>
      <c r="B83" s="157"/>
      <c r="C83" s="42">
        <v>4210</v>
      </c>
      <c r="D83" s="43" t="s">
        <v>158</v>
      </c>
      <c r="E83" s="44">
        <f t="shared" si="57"/>
        <v>1508</v>
      </c>
      <c r="F83" s="44">
        <f t="shared" ref="F83:F84" si="58">SUM(G83:M83)</f>
        <v>1508</v>
      </c>
      <c r="G83" s="171">
        <v>0</v>
      </c>
      <c r="H83" s="171">
        <v>1508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83">
        <v>0</v>
      </c>
      <c r="O83" s="391">
        <v>0</v>
      </c>
      <c r="P83" s="391">
        <v>0</v>
      </c>
      <c r="Q83" s="391">
        <v>0</v>
      </c>
      <c r="R83" s="391">
        <v>0</v>
      </c>
      <c r="S83" s="132" t="str">
        <f t="shared" si="49"/>
        <v>TAK</v>
      </c>
      <c r="T83" s="171">
        <v>0</v>
      </c>
      <c r="U83" s="171">
        <v>0</v>
      </c>
      <c r="V83" s="171"/>
      <c r="W83" s="171">
        <v>0</v>
      </c>
    </row>
    <row r="84" spans="1:23" s="295" customFormat="1" x14ac:dyDescent="0.2">
      <c r="A84" s="155"/>
      <c r="B84" s="157"/>
      <c r="C84" s="45">
        <v>4300</v>
      </c>
      <c r="D84" s="46" t="s">
        <v>154</v>
      </c>
      <c r="E84" s="47">
        <f t="shared" si="57"/>
        <v>1970</v>
      </c>
      <c r="F84" s="47">
        <f t="shared" si="58"/>
        <v>1970</v>
      </c>
      <c r="G84" s="187">
        <v>0</v>
      </c>
      <c r="H84" s="187">
        <v>1970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8">
        <v>0</v>
      </c>
      <c r="O84" s="391">
        <v>0</v>
      </c>
      <c r="P84" s="391">
        <v>0</v>
      </c>
      <c r="Q84" s="391">
        <v>0</v>
      </c>
      <c r="R84" s="391">
        <v>0</v>
      </c>
      <c r="S84" s="132" t="str">
        <f t="shared" si="49"/>
        <v>TAK</v>
      </c>
      <c r="T84" s="187">
        <v>0</v>
      </c>
      <c r="U84" s="187">
        <v>0</v>
      </c>
      <c r="V84" s="187"/>
      <c r="W84" s="187">
        <v>0</v>
      </c>
    </row>
    <row r="85" spans="1:23" s="295" customFormat="1" x14ac:dyDescent="0.2">
      <c r="A85" s="155"/>
      <c r="B85" s="63">
        <v>75022</v>
      </c>
      <c r="C85" s="156"/>
      <c r="D85" s="49" t="s">
        <v>170</v>
      </c>
      <c r="E85" s="50">
        <f>SUM(E86:E89)</f>
        <v>130440</v>
      </c>
      <c r="F85" s="50">
        <f t="shared" ref="F85:R85" si="59">SUM(F86:F89)</f>
        <v>130440</v>
      </c>
      <c r="G85" s="50">
        <f t="shared" si="59"/>
        <v>0</v>
      </c>
      <c r="H85" s="50">
        <f t="shared" si="59"/>
        <v>16000</v>
      </c>
      <c r="I85" s="50">
        <f t="shared" si="59"/>
        <v>0</v>
      </c>
      <c r="J85" s="50">
        <f t="shared" si="59"/>
        <v>114440</v>
      </c>
      <c r="K85" s="50">
        <f t="shared" si="59"/>
        <v>0</v>
      </c>
      <c r="L85" s="50">
        <f t="shared" si="59"/>
        <v>0</v>
      </c>
      <c r="M85" s="50">
        <f t="shared" si="59"/>
        <v>0</v>
      </c>
      <c r="N85" s="50">
        <f t="shared" si="59"/>
        <v>0</v>
      </c>
      <c r="O85" s="50">
        <f t="shared" si="59"/>
        <v>0</v>
      </c>
      <c r="P85" s="50">
        <f t="shared" si="59"/>
        <v>0</v>
      </c>
      <c r="Q85" s="50">
        <f t="shared" si="59"/>
        <v>0</v>
      </c>
      <c r="R85" s="50">
        <f t="shared" si="59"/>
        <v>0</v>
      </c>
      <c r="S85" s="132" t="str">
        <f t="shared" si="49"/>
        <v>TAK</v>
      </c>
      <c r="T85" s="50">
        <f>SUM(T86:T89)</f>
        <v>0</v>
      </c>
      <c r="U85" s="50">
        <f>SUM(U86:U89)</f>
        <v>0</v>
      </c>
      <c r="V85" s="50"/>
      <c r="W85" s="50">
        <f>SUM(W86:W89)</f>
        <v>0</v>
      </c>
    </row>
    <row r="86" spans="1:23" s="295" customFormat="1" x14ac:dyDescent="0.2">
      <c r="A86" s="155"/>
      <c r="B86" s="157"/>
      <c r="C86" s="387">
        <v>3030</v>
      </c>
      <c r="D86" s="40" t="s">
        <v>171</v>
      </c>
      <c r="E86" s="41">
        <f t="shared" ref="E86:E89" si="60">SUM(F86,N86)</f>
        <v>114440</v>
      </c>
      <c r="F86" s="41">
        <f t="shared" ref="F86:F89" si="61">SUM(G86:M86)</f>
        <v>114440</v>
      </c>
      <c r="G86" s="395">
        <v>0</v>
      </c>
      <c r="H86" s="395">
        <v>0</v>
      </c>
      <c r="I86" s="395">
        <v>0</v>
      </c>
      <c r="J86" s="395">
        <v>114440</v>
      </c>
      <c r="K86" s="395">
        <v>0</v>
      </c>
      <c r="L86" s="395">
        <v>0</v>
      </c>
      <c r="M86" s="395">
        <v>0</v>
      </c>
      <c r="N86" s="396">
        <v>0</v>
      </c>
      <c r="O86" s="384">
        <v>0</v>
      </c>
      <c r="P86" s="384">
        <v>0</v>
      </c>
      <c r="Q86" s="384">
        <v>0</v>
      </c>
      <c r="R86" s="384">
        <v>0</v>
      </c>
      <c r="S86" s="132" t="str">
        <f t="shared" si="49"/>
        <v>TAK</v>
      </c>
      <c r="T86" s="395">
        <v>0</v>
      </c>
      <c r="U86" s="395">
        <v>0</v>
      </c>
      <c r="V86" s="395"/>
      <c r="W86" s="395">
        <v>0</v>
      </c>
    </row>
    <row r="87" spans="1:23" s="295" customFormat="1" x14ac:dyDescent="0.2">
      <c r="A87" s="155"/>
      <c r="B87" s="157"/>
      <c r="C87" s="42">
        <v>4210</v>
      </c>
      <c r="D87" s="43" t="s">
        <v>158</v>
      </c>
      <c r="E87" s="44">
        <f t="shared" si="60"/>
        <v>8000</v>
      </c>
      <c r="F87" s="44">
        <f t="shared" si="61"/>
        <v>8000</v>
      </c>
      <c r="G87" s="171">
        <v>0</v>
      </c>
      <c r="H87" s="171">
        <v>8000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83">
        <v>0</v>
      </c>
      <c r="O87" s="391">
        <v>0</v>
      </c>
      <c r="P87" s="391">
        <v>0</v>
      </c>
      <c r="Q87" s="391">
        <v>0</v>
      </c>
      <c r="R87" s="391">
        <v>0</v>
      </c>
      <c r="S87" s="132" t="str">
        <f t="shared" si="49"/>
        <v>TAK</v>
      </c>
      <c r="T87" s="171">
        <v>0</v>
      </c>
      <c r="U87" s="171">
        <v>0</v>
      </c>
      <c r="V87" s="171"/>
      <c r="W87" s="171">
        <v>0</v>
      </c>
    </row>
    <row r="88" spans="1:23" s="295" customFormat="1" x14ac:dyDescent="0.2">
      <c r="A88" s="155"/>
      <c r="B88" s="157"/>
      <c r="C88" s="42">
        <v>4300</v>
      </c>
      <c r="D88" s="43" t="s">
        <v>154</v>
      </c>
      <c r="E88" s="44">
        <f t="shared" si="60"/>
        <v>6000</v>
      </c>
      <c r="F88" s="44">
        <f t="shared" si="61"/>
        <v>6000</v>
      </c>
      <c r="G88" s="171">
        <v>0</v>
      </c>
      <c r="H88" s="171">
        <v>6000</v>
      </c>
      <c r="I88" s="171">
        <v>0</v>
      </c>
      <c r="J88" s="171">
        <v>0</v>
      </c>
      <c r="K88" s="171">
        <v>0</v>
      </c>
      <c r="L88" s="171">
        <v>0</v>
      </c>
      <c r="M88" s="171">
        <v>0</v>
      </c>
      <c r="N88" s="183">
        <v>0</v>
      </c>
      <c r="O88" s="391">
        <v>0</v>
      </c>
      <c r="P88" s="391">
        <v>0</v>
      </c>
      <c r="Q88" s="391">
        <v>0</v>
      </c>
      <c r="R88" s="391">
        <v>0</v>
      </c>
      <c r="S88" s="132" t="str">
        <f t="shared" si="49"/>
        <v>TAK</v>
      </c>
      <c r="T88" s="171">
        <v>0</v>
      </c>
      <c r="U88" s="171">
        <v>0</v>
      </c>
      <c r="V88" s="171"/>
      <c r="W88" s="171">
        <v>0</v>
      </c>
    </row>
    <row r="89" spans="1:23" s="295" customFormat="1" x14ac:dyDescent="0.2">
      <c r="A89" s="155"/>
      <c r="B89" s="157"/>
      <c r="C89" s="42">
        <v>4410</v>
      </c>
      <c r="D89" s="43" t="s">
        <v>172</v>
      </c>
      <c r="E89" s="44">
        <f t="shared" si="60"/>
        <v>2000</v>
      </c>
      <c r="F89" s="44">
        <f t="shared" si="61"/>
        <v>2000</v>
      </c>
      <c r="G89" s="171">
        <v>0</v>
      </c>
      <c r="H89" s="171">
        <v>2000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83">
        <v>0</v>
      </c>
      <c r="O89" s="182">
        <v>0</v>
      </c>
      <c r="P89" s="182">
        <v>0</v>
      </c>
      <c r="Q89" s="182">
        <v>0</v>
      </c>
      <c r="R89" s="182">
        <v>0</v>
      </c>
      <c r="S89" s="132" t="str">
        <f t="shared" si="49"/>
        <v>TAK</v>
      </c>
      <c r="T89" s="171">
        <v>0</v>
      </c>
      <c r="U89" s="171">
        <v>0</v>
      </c>
      <c r="V89" s="171"/>
      <c r="W89" s="171">
        <v>0</v>
      </c>
    </row>
    <row r="90" spans="1:23" s="56" customFormat="1" x14ac:dyDescent="0.2">
      <c r="A90" s="155"/>
      <c r="B90" s="63">
        <v>75023</v>
      </c>
      <c r="C90" s="156"/>
      <c r="D90" s="49" t="s">
        <v>89</v>
      </c>
      <c r="E90" s="50">
        <f>SUM(E91:E116,E123,E121,E118)</f>
        <v>3687225</v>
      </c>
      <c r="F90" s="50">
        <f t="shared" ref="F90:R90" si="62">SUM(F91:F116,F123,F121,F118)</f>
        <v>2496905</v>
      </c>
      <c r="G90" s="50">
        <f t="shared" si="62"/>
        <v>1463900</v>
      </c>
      <c r="H90" s="50">
        <f t="shared" si="62"/>
        <v>1028305</v>
      </c>
      <c r="I90" s="50">
        <f t="shared" si="62"/>
        <v>0</v>
      </c>
      <c r="J90" s="50">
        <f t="shared" si="62"/>
        <v>4700</v>
      </c>
      <c r="K90" s="50">
        <f t="shared" si="62"/>
        <v>0</v>
      </c>
      <c r="L90" s="50">
        <f t="shared" si="62"/>
        <v>0</v>
      </c>
      <c r="M90" s="50">
        <f t="shared" si="62"/>
        <v>0</v>
      </c>
      <c r="N90" s="50">
        <f t="shared" si="62"/>
        <v>1190320</v>
      </c>
      <c r="O90" s="50">
        <f>SUM(O91:O116,O123,O121,O118)</f>
        <v>1190320</v>
      </c>
      <c r="P90" s="50">
        <f t="shared" si="62"/>
        <v>1173820</v>
      </c>
      <c r="Q90" s="50">
        <f t="shared" si="62"/>
        <v>0</v>
      </c>
      <c r="R90" s="50">
        <f t="shared" si="62"/>
        <v>0</v>
      </c>
      <c r="S90" s="132" t="str">
        <f t="shared" si="49"/>
        <v>TAK</v>
      </c>
      <c r="T90" s="50">
        <f>SUM(T91:T118)</f>
        <v>0</v>
      </c>
      <c r="U90" s="50">
        <f>SUM(U91:U118)</f>
        <v>0</v>
      </c>
      <c r="V90" s="50"/>
      <c r="W90" s="50">
        <f>SUM(W91:W118)</f>
        <v>180000</v>
      </c>
    </row>
    <row r="91" spans="1:23" s="295" customFormat="1" x14ac:dyDescent="0.2">
      <c r="A91" s="155"/>
      <c r="B91" s="157"/>
      <c r="C91" s="380">
        <v>3020</v>
      </c>
      <c r="D91" s="374" t="s">
        <v>217</v>
      </c>
      <c r="E91" s="382">
        <f t="shared" ref="E91:E105" si="63">SUM(F91,N91)</f>
        <v>4700</v>
      </c>
      <c r="F91" s="382">
        <f t="shared" ref="F91:F92" si="64">SUM(G91:M91)</f>
        <v>4700</v>
      </c>
      <c r="G91" s="385">
        <v>0</v>
      </c>
      <c r="H91" s="385">
        <v>0</v>
      </c>
      <c r="I91" s="385">
        <v>0</v>
      </c>
      <c r="J91" s="385">
        <v>4700</v>
      </c>
      <c r="K91" s="385">
        <v>0</v>
      </c>
      <c r="L91" s="385">
        <v>0</v>
      </c>
      <c r="M91" s="385">
        <v>0</v>
      </c>
      <c r="N91" s="386">
        <v>0</v>
      </c>
      <c r="O91" s="186"/>
      <c r="P91" s="186"/>
      <c r="Q91" s="186"/>
      <c r="R91" s="186"/>
      <c r="S91" s="132" t="str">
        <f t="shared" si="49"/>
        <v>TAK</v>
      </c>
      <c r="T91" s="385">
        <v>0</v>
      </c>
      <c r="U91" s="385">
        <v>0</v>
      </c>
      <c r="V91" s="385"/>
      <c r="W91" s="385">
        <v>0</v>
      </c>
    </row>
    <row r="92" spans="1:23" s="295" customFormat="1" x14ac:dyDescent="0.2">
      <c r="A92" s="155"/>
      <c r="B92" s="157"/>
      <c r="C92" s="42">
        <v>4010</v>
      </c>
      <c r="D92" s="43" t="s">
        <v>163</v>
      </c>
      <c r="E92" s="44">
        <f t="shared" si="63"/>
        <v>1127700</v>
      </c>
      <c r="F92" s="44">
        <f t="shared" si="64"/>
        <v>1127700</v>
      </c>
      <c r="G92" s="44">
        <v>1127700</v>
      </c>
      <c r="H92" s="171">
        <v>0</v>
      </c>
      <c r="I92" s="171">
        <v>0</v>
      </c>
      <c r="J92" s="171">
        <v>0</v>
      </c>
      <c r="K92" s="171">
        <v>0</v>
      </c>
      <c r="L92" s="171">
        <v>0</v>
      </c>
      <c r="M92" s="171">
        <v>0</v>
      </c>
      <c r="N92" s="183">
        <v>0</v>
      </c>
      <c r="O92" s="175"/>
      <c r="P92" s="175"/>
      <c r="Q92" s="175"/>
      <c r="R92" s="175"/>
      <c r="S92" s="132" t="str">
        <f t="shared" ref="S92:S125" si="65">IF(SUM(N92,F92)=E92,"TAK","NIE")</f>
        <v>TAK</v>
      </c>
      <c r="T92" s="171">
        <v>0</v>
      </c>
      <c r="U92" s="171">
        <v>0</v>
      </c>
      <c r="V92" s="171"/>
      <c r="W92" s="171">
        <v>0</v>
      </c>
    </row>
    <row r="93" spans="1:23" s="295" customFormat="1" x14ac:dyDescent="0.2">
      <c r="A93" s="155"/>
      <c r="B93" s="157"/>
      <c r="C93" s="42">
        <v>4040</v>
      </c>
      <c r="D93" s="43" t="s">
        <v>164</v>
      </c>
      <c r="E93" s="44">
        <f t="shared" si="63"/>
        <v>87000</v>
      </c>
      <c r="F93" s="44">
        <f t="shared" ref="F93:F114" si="66">SUM(G93:M93)</f>
        <v>87000</v>
      </c>
      <c r="G93" s="44">
        <v>87000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83">
        <v>0</v>
      </c>
      <c r="O93" s="175"/>
      <c r="P93" s="175"/>
      <c r="Q93" s="175"/>
      <c r="R93" s="175"/>
      <c r="S93" s="132" t="str">
        <f t="shared" si="65"/>
        <v>TAK</v>
      </c>
      <c r="T93" s="171">
        <v>0</v>
      </c>
      <c r="U93" s="171">
        <v>0</v>
      </c>
      <c r="V93" s="171"/>
      <c r="W93" s="171">
        <v>0</v>
      </c>
    </row>
    <row r="94" spans="1:23" s="295" customFormat="1" x14ac:dyDescent="0.2">
      <c r="A94" s="155"/>
      <c r="B94" s="153"/>
      <c r="C94" s="387">
        <v>4100</v>
      </c>
      <c r="D94" s="40" t="s">
        <v>181</v>
      </c>
      <c r="E94" s="41">
        <v>26000</v>
      </c>
      <c r="F94" s="41">
        <v>26000</v>
      </c>
      <c r="G94" s="41">
        <v>26000</v>
      </c>
      <c r="H94" s="395">
        <v>0</v>
      </c>
      <c r="I94" s="395">
        <v>0</v>
      </c>
      <c r="J94" s="395">
        <v>0</v>
      </c>
      <c r="K94" s="395">
        <v>0</v>
      </c>
      <c r="L94" s="395">
        <v>0</v>
      </c>
      <c r="M94" s="395">
        <v>0</v>
      </c>
      <c r="N94" s="395">
        <v>0</v>
      </c>
      <c r="O94" s="395">
        <v>0</v>
      </c>
      <c r="P94" s="395">
        <v>0</v>
      </c>
      <c r="Q94" s="395">
        <v>0</v>
      </c>
      <c r="R94" s="395">
        <v>0</v>
      </c>
      <c r="S94" s="132" t="str">
        <f t="shared" si="65"/>
        <v>TAK</v>
      </c>
      <c r="T94" s="395">
        <v>0</v>
      </c>
      <c r="U94" s="395">
        <v>0</v>
      </c>
      <c r="V94" s="395"/>
      <c r="W94" s="395">
        <v>0</v>
      </c>
    </row>
    <row r="95" spans="1:23" s="295" customFormat="1" x14ac:dyDescent="0.2">
      <c r="A95" s="155"/>
      <c r="B95" s="157"/>
      <c r="C95" s="42">
        <v>4110</v>
      </c>
      <c r="D95" s="43" t="s">
        <v>161</v>
      </c>
      <c r="E95" s="44">
        <f t="shared" si="63"/>
        <v>177500</v>
      </c>
      <c r="F95" s="44">
        <f t="shared" si="66"/>
        <v>177500</v>
      </c>
      <c r="G95" s="44">
        <v>177500</v>
      </c>
      <c r="H95" s="44">
        <v>0</v>
      </c>
      <c r="I95" s="171">
        <v>0</v>
      </c>
      <c r="J95" s="171">
        <v>0</v>
      </c>
      <c r="K95" s="171">
        <v>0</v>
      </c>
      <c r="L95" s="171">
        <v>0</v>
      </c>
      <c r="M95" s="171">
        <v>0</v>
      </c>
      <c r="N95" s="183">
        <v>0</v>
      </c>
      <c r="O95" s="175"/>
      <c r="P95" s="175"/>
      <c r="Q95" s="175"/>
      <c r="R95" s="175"/>
      <c r="S95" s="132" t="str">
        <f t="shared" si="65"/>
        <v>TAK</v>
      </c>
      <c r="T95" s="171">
        <v>0</v>
      </c>
      <c r="U95" s="171">
        <v>0</v>
      </c>
      <c r="V95" s="171"/>
      <c r="W95" s="171">
        <v>0</v>
      </c>
    </row>
    <row r="96" spans="1:23" s="295" customFormat="1" x14ac:dyDescent="0.2">
      <c r="A96" s="155"/>
      <c r="B96" s="157"/>
      <c r="C96" s="42">
        <v>4120</v>
      </c>
      <c r="D96" s="43" t="s">
        <v>162</v>
      </c>
      <c r="E96" s="44">
        <f t="shared" si="63"/>
        <v>28700</v>
      </c>
      <c r="F96" s="44">
        <f t="shared" si="66"/>
        <v>28700</v>
      </c>
      <c r="G96" s="44">
        <v>28700</v>
      </c>
      <c r="H96" s="44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83">
        <v>0</v>
      </c>
      <c r="O96" s="175"/>
      <c r="P96" s="175"/>
      <c r="Q96" s="175"/>
      <c r="R96" s="175"/>
      <c r="S96" s="132" t="str">
        <f t="shared" si="65"/>
        <v>TAK</v>
      </c>
      <c r="T96" s="171">
        <v>0</v>
      </c>
      <c r="U96" s="171">
        <v>0</v>
      </c>
      <c r="V96" s="171"/>
      <c r="W96" s="171">
        <v>0</v>
      </c>
    </row>
    <row r="97" spans="1:23" s="295" customFormat="1" ht="22.5" x14ac:dyDescent="0.2">
      <c r="A97" s="155"/>
      <c r="B97" s="157"/>
      <c r="C97" s="42">
        <v>4140</v>
      </c>
      <c r="D97" s="414" t="s">
        <v>251</v>
      </c>
      <c r="E97" s="44">
        <f t="shared" si="63"/>
        <v>26000</v>
      </c>
      <c r="F97" s="44">
        <f t="shared" si="66"/>
        <v>26000</v>
      </c>
      <c r="G97" s="172">
        <v>0</v>
      </c>
      <c r="H97" s="48">
        <v>26000</v>
      </c>
      <c r="I97" s="171">
        <v>0</v>
      </c>
      <c r="J97" s="171"/>
      <c r="K97" s="171"/>
      <c r="L97" s="171">
        <v>0</v>
      </c>
      <c r="M97" s="171">
        <v>0</v>
      </c>
      <c r="N97" s="183">
        <v>0</v>
      </c>
      <c r="O97" s="175"/>
      <c r="P97" s="175"/>
      <c r="Q97" s="175"/>
      <c r="R97" s="175"/>
      <c r="S97" s="132" t="str">
        <f t="shared" si="65"/>
        <v>TAK</v>
      </c>
      <c r="T97" s="171"/>
      <c r="U97" s="171"/>
      <c r="V97" s="171"/>
      <c r="W97" s="171"/>
    </row>
    <row r="98" spans="1:23" s="295" customFormat="1" x14ac:dyDescent="0.2">
      <c r="A98" s="155"/>
      <c r="B98" s="157"/>
      <c r="C98" s="42">
        <v>4170</v>
      </c>
      <c r="D98" s="43" t="s">
        <v>157</v>
      </c>
      <c r="E98" s="44">
        <f t="shared" si="63"/>
        <v>17000</v>
      </c>
      <c r="F98" s="44">
        <f t="shared" si="66"/>
        <v>17000</v>
      </c>
      <c r="G98" s="44">
        <v>17000</v>
      </c>
      <c r="H98" s="171">
        <v>0</v>
      </c>
      <c r="I98" s="171">
        <v>0</v>
      </c>
      <c r="J98" s="171"/>
      <c r="K98" s="171"/>
      <c r="L98" s="171">
        <v>0</v>
      </c>
      <c r="M98" s="171">
        <v>0</v>
      </c>
      <c r="N98" s="183">
        <v>0</v>
      </c>
      <c r="O98" s="175"/>
      <c r="P98" s="175"/>
      <c r="Q98" s="175"/>
      <c r="R98" s="175"/>
      <c r="S98" s="132" t="str">
        <f t="shared" si="65"/>
        <v>TAK</v>
      </c>
      <c r="T98" s="171">
        <v>0</v>
      </c>
      <c r="U98" s="171">
        <v>0</v>
      </c>
      <c r="V98" s="171"/>
      <c r="W98" s="171">
        <v>0</v>
      </c>
    </row>
    <row r="99" spans="1:23" s="295" customFormat="1" x14ac:dyDescent="0.2">
      <c r="A99" s="155"/>
      <c r="B99" s="157"/>
      <c r="C99" s="42">
        <v>4210</v>
      </c>
      <c r="D99" s="43" t="s">
        <v>158</v>
      </c>
      <c r="E99" s="44">
        <f t="shared" si="63"/>
        <v>87000</v>
      </c>
      <c r="F99" s="44">
        <f t="shared" si="66"/>
        <v>87000</v>
      </c>
      <c r="G99" s="171">
        <v>0</v>
      </c>
      <c r="H99" s="171">
        <v>87000</v>
      </c>
      <c r="I99" s="171">
        <v>0</v>
      </c>
      <c r="J99" s="171"/>
      <c r="K99" s="171"/>
      <c r="L99" s="171">
        <v>0</v>
      </c>
      <c r="M99" s="171">
        <v>0</v>
      </c>
      <c r="N99" s="183">
        <v>0</v>
      </c>
      <c r="O99" s="175"/>
      <c r="P99" s="175"/>
      <c r="Q99" s="175"/>
      <c r="R99" s="175"/>
      <c r="S99" s="132" t="str">
        <f t="shared" si="65"/>
        <v>TAK</v>
      </c>
      <c r="T99" s="171">
        <v>0</v>
      </c>
      <c r="U99" s="171">
        <v>0</v>
      </c>
      <c r="V99" s="171"/>
      <c r="W99" s="171">
        <v>0</v>
      </c>
    </row>
    <row r="100" spans="1:23" s="295" customFormat="1" x14ac:dyDescent="0.2">
      <c r="A100" s="155"/>
      <c r="B100" s="157"/>
      <c r="C100" s="42">
        <v>4260</v>
      </c>
      <c r="D100" s="43" t="s">
        <v>165</v>
      </c>
      <c r="E100" s="44">
        <f t="shared" si="63"/>
        <v>21000</v>
      </c>
      <c r="F100" s="44">
        <f t="shared" si="66"/>
        <v>21000</v>
      </c>
      <c r="G100" s="171">
        <v>0</v>
      </c>
      <c r="H100" s="171">
        <v>21000</v>
      </c>
      <c r="I100" s="171">
        <v>0</v>
      </c>
      <c r="J100" s="171"/>
      <c r="K100" s="171"/>
      <c r="L100" s="171">
        <v>0</v>
      </c>
      <c r="M100" s="171">
        <v>0</v>
      </c>
      <c r="N100" s="183">
        <v>0</v>
      </c>
      <c r="O100" s="175"/>
      <c r="P100" s="175"/>
      <c r="Q100" s="175"/>
      <c r="R100" s="175"/>
      <c r="S100" s="132" t="str">
        <f t="shared" si="65"/>
        <v>TAK</v>
      </c>
      <c r="T100" s="171">
        <v>0</v>
      </c>
      <c r="U100" s="171">
        <v>0</v>
      </c>
      <c r="V100" s="171"/>
      <c r="W100" s="171">
        <v>0</v>
      </c>
    </row>
    <row r="101" spans="1:23" s="295" customFormat="1" x14ac:dyDescent="0.2">
      <c r="A101" s="155"/>
      <c r="B101" s="157"/>
      <c r="C101" s="42">
        <v>4270</v>
      </c>
      <c r="D101" s="43" t="s">
        <v>150</v>
      </c>
      <c r="E101" s="44">
        <f t="shared" si="63"/>
        <v>58000</v>
      </c>
      <c r="F101" s="44">
        <f t="shared" si="66"/>
        <v>58000</v>
      </c>
      <c r="G101" s="171">
        <v>0</v>
      </c>
      <c r="H101" s="171">
        <v>58000</v>
      </c>
      <c r="I101" s="171">
        <v>0</v>
      </c>
      <c r="J101" s="171"/>
      <c r="K101" s="171"/>
      <c r="L101" s="171">
        <v>0</v>
      </c>
      <c r="M101" s="171">
        <v>0</v>
      </c>
      <c r="N101" s="183">
        <v>0</v>
      </c>
      <c r="O101" s="175"/>
      <c r="P101" s="175"/>
      <c r="Q101" s="175"/>
      <c r="R101" s="175"/>
      <c r="S101" s="132" t="str">
        <f t="shared" si="65"/>
        <v>TAK</v>
      </c>
      <c r="T101" s="171">
        <v>0</v>
      </c>
      <c r="U101" s="171">
        <v>0</v>
      </c>
      <c r="V101" s="171"/>
      <c r="W101" s="171">
        <v>0</v>
      </c>
    </row>
    <row r="102" spans="1:23" s="295" customFormat="1" x14ac:dyDescent="0.2">
      <c r="A102" s="155"/>
      <c r="B102" s="157"/>
      <c r="C102" s="42">
        <v>4280</v>
      </c>
      <c r="D102" s="43" t="s">
        <v>173</v>
      </c>
      <c r="E102" s="44">
        <f t="shared" si="63"/>
        <v>2500</v>
      </c>
      <c r="F102" s="44">
        <f t="shared" si="66"/>
        <v>2500</v>
      </c>
      <c r="G102" s="171">
        <v>0</v>
      </c>
      <c r="H102" s="171">
        <v>2500</v>
      </c>
      <c r="I102" s="171">
        <v>0</v>
      </c>
      <c r="J102" s="171"/>
      <c r="K102" s="171"/>
      <c r="L102" s="171">
        <v>0</v>
      </c>
      <c r="M102" s="171">
        <v>0</v>
      </c>
      <c r="N102" s="183">
        <v>0</v>
      </c>
      <c r="O102" s="175"/>
      <c r="P102" s="175"/>
      <c r="Q102" s="175"/>
      <c r="R102" s="175"/>
      <c r="S102" s="132" t="str">
        <f t="shared" si="65"/>
        <v>TAK</v>
      </c>
      <c r="T102" s="171">
        <v>0</v>
      </c>
      <c r="U102" s="171">
        <v>0</v>
      </c>
      <c r="V102" s="171"/>
      <c r="W102" s="171">
        <v>0</v>
      </c>
    </row>
    <row r="103" spans="1:23" s="295" customFormat="1" x14ac:dyDescent="0.2">
      <c r="A103" s="155"/>
      <c r="B103" s="157"/>
      <c r="C103" s="42">
        <v>4300</v>
      </c>
      <c r="D103" s="43" t="s">
        <v>154</v>
      </c>
      <c r="E103" s="44">
        <f t="shared" si="63"/>
        <v>109500</v>
      </c>
      <c r="F103" s="44">
        <f t="shared" si="66"/>
        <v>109500</v>
      </c>
      <c r="G103" s="171">
        <v>0</v>
      </c>
      <c r="H103" s="171">
        <v>109500</v>
      </c>
      <c r="I103" s="171">
        <v>0</v>
      </c>
      <c r="J103" s="171"/>
      <c r="K103" s="171"/>
      <c r="L103" s="171">
        <v>0</v>
      </c>
      <c r="M103" s="171">
        <v>0</v>
      </c>
      <c r="N103" s="183">
        <v>0</v>
      </c>
      <c r="O103" s="175"/>
      <c r="P103" s="175"/>
      <c r="Q103" s="175"/>
      <c r="R103" s="175"/>
      <c r="S103" s="132" t="str">
        <f t="shared" si="65"/>
        <v>TAK</v>
      </c>
      <c r="T103" s="171">
        <v>0</v>
      </c>
      <c r="U103" s="171">
        <v>0</v>
      </c>
      <c r="V103" s="171"/>
      <c r="W103" s="171">
        <v>0</v>
      </c>
    </row>
    <row r="104" spans="1:23" s="295" customFormat="1" x14ac:dyDescent="0.2">
      <c r="A104" s="155"/>
      <c r="B104" s="157"/>
      <c r="C104" s="42">
        <v>4350</v>
      </c>
      <c r="D104" s="43" t="s">
        <v>166</v>
      </c>
      <c r="E104" s="44">
        <f t="shared" si="63"/>
        <v>5000</v>
      </c>
      <c r="F104" s="44">
        <f t="shared" si="66"/>
        <v>5000</v>
      </c>
      <c r="G104" s="171">
        <v>0</v>
      </c>
      <c r="H104" s="171">
        <v>5000</v>
      </c>
      <c r="I104" s="171">
        <v>0</v>
      </c>
      <c r="J104" s="171"/>
      <c r="K104" s="171"/>
      <c r="L104" s="171">
        <v>0</v>
      </c>
      <c r="M104" s="171">
        <v>0</v>
      </c>
      <c r="N104" s="183">
        <v>0</v>
      </c>
      <c r="O104" s="175"/>
      <c r="P104" s="175"/>
      <c r="Q104" s="175"/>
      <c r="R104" s="175"/>
      <c r="S104" s="132" t="str">
        <f t="shared" si="65"/>
        <v>TAK</v>
      </c>
      <c r="T104" s="171">
        <v>0</v>
      </c>
      <c r="U104" s="171">
        <v>0</v>
      </c>
      <c r="V104" s="171"/>
      <c r="W104" s="171">
        <v>0</v>
      </c>
    </row>
    <row r="105" spans="1:23" s="295" customFormat="1" ht="24.75" customHeight="1" x14ac:dyDescent="0.2">
      <c r="A105" s="155"/>
      <c r="B105" s="157"/>
      <c r="C105" s="45">
        <v>4360</v>
      </c>
      <c r="D105" s="196" t="s">
        <v>349</v>
      </c>
      <c r="E105" s="47">
        <f t="shared" si="63"/>
        <v>3000</v>
      </c>
      <c r="F105" s="47">
        <f t="shared" si="66"/>
        <v>3000</v>
      </c>
      <c r="G105" s="187">
        <v>0</v>
      </c>
      <c r="H105" s="187">
        <v>3000</v>
      </c>
      <c r="I105" s="187">
        <v>0</v>
      </c>
      <c r="J105" s="187"/>
      <c r="K105" s="187"/>
      <c r="L105" s="187">
        <v>0</v>
      </c>
      <c r="M105" s="187">
        <v>0</v>
      </c>
      <c r="N105" s="188">
        <v>0</v>
      </c>
      <c r="O105" s="415"/>
      <c r="P105" s="415"/>
      <c r="Q105" s="415"/>
      <c r="R105" s="415"/>
      <c r="S105" s="132" t="str">
        <f t="shared" si="65"/>
        <v>TAK</v>
      </c>
      <c r="T105" s="187">
        <v>0</v>
      </c>
      <c r="U105" s="187">
        <v>0</v>
      </c>
      <c r="V105" s="187"/>
      <c r="W105" s="187">
        <v>0</v>
      </c>
    </row>
    <row r="106" spans="1:23" s="295" customFormat="1" ht="22.5" x14ac:dyDescent="0.2">
      <c r="A106" s="155"/>
      <c r="B106" s="157"/>
      <c r="C106" s="45">
        <v>4370</v>
      </c>
      <c r="D106" s="196" t="s">
        <v>350</v>
      </c>
      <c r="E106" s="47">
        <f>SUM(F106,N106)</f>
        <v>12500</v>
      </c>
      <c r="F106" s="47">
        <f t="shared" si="66"/>
        <v>12500</v>
      </c>
      <c r="G106" s="187">
        <v>0</v>
      </c>
      <c r="H106" s="187">
        <v>12500</v>
      </c>
      <c r="I106" s="187">
        <v>0</v>
      </c>
      <c r="J106" s="187"/>
      <c r="K106" s="187"/>
      <c r="L106" s="187">
        <v>0</v>
      </c>
      <c r="M106" s="187">
        <v>0</v>
      </c>
      <c r="N106" s="188">
        <v>0</v>
      </c>
      <c r="O106" s="415"/>
      <c r="P106" s="415"/>
      <c r="Q106" s="415"/>
      <c r="R106" s="415"/>
      <c r="S106" s="132" t="str">
        <f t="shared" si="65"/>
        <v>TAK</v>
      </c>
      <c r="T106" s="187">
        <v>0</v>
      </c>
      <c r="U106" s="187">
        <v>0</v>
      </c>
      <c r="V106" s="187"/>
      <c r="W106" s="187">
        <v>0</v>
      </c>
    </row>
    <row r="107" spans="1:23" s="295" customFormat="1" x14ac:dyDescent="0.2">
      <c r="A107" s="155"/>
      <c r="B107" s="157"/>
      <c r="C107" s="42">
        <v>4380</v>
      </c>
      <c r="D107" s="43" t="s">
        <v>174</v>
      </c>
      <c r="E107" s="44">
        <f t="shared" ref="E107:E114" si="67">SUM(F107,N107)</f>
        <v>2000</v>
      </c>
      <c r="F107" s="44">
        <f t="shared" si="66"/>
        <v>2000</v>
      </c>
      <c r="G107" s="171">
        <v>0</v>
      </c>
      <c r="H107" s="171">
        <v>2000</v>
      </c>
      <c r="I107" s="171">
        <v>0</v>
      </c>
      <c r="J107" s="171"/>
      <c r="K107" s="171"/>
      <c r="L107" s="171">
        <v>0</v>
      </c>
      <c r="M107" s="171">
        <v>0</v>
      </c>
      <c r="N107" s="183">
        <v>0</v>
      </c>
      <c r="O107" s="175"/>
      <c r="P107" s="175"/>
      <c r="Q107" s="175"/>
      <c r="R107" s="175"/>
      <c r="S107" s="132" t="str">
        <f t="shared" si="65"/>
        <v>TAK</v>
      </c>
      <c r="T107" s="171">
        <v>0</v>
      </c>
      <c r="U107" s="171">
        <v>0</v>
      </c>
      <c r="V107" s="171"/>
      <c r="W107" s="171">
        <v>0</v>
      </c>
    </row>
    <row r="108" spans="1:23" s="295" customFormat="1" x14ac:dyDescent="0.2">
      <c r="A108" s="155"/>
      <c r="B108" s="157"/>
      <c r="C108" s="42">
        <v>4410</v>
      </c>
      <c r="D108" s="43" t="s">
        <v>172</v>
      </c>
      <c r="E108" s="44">
        <f t="shared" si="67"/>
        <v>23000</v>
      </c>
      <c r="F108" s="44">
        <f t="shared" si="66"/>
        <v>23000</v>
      </c>
      <c r="G108" s="171">
        <v>0</v>
      </c>
      <c r="H108" s="171">
        <v>23000</v>
      </c>
      <c r="I108" s="171">
        <v>0</v>
      </c>
      <c r="J108" s="171"/>
      <c r="K108" s="171"/>
      <c r="L108" s="171">
        <v>0</v>
      </c>
      <c r="M108" s="171">
        <v>0</v>
      </c>
      <c r="N108" s="183">
        <v>0</v>
      </c>
      <c r="O108" s="175"/>
      <c r="P108" s="175"/>
      <c r="Q108" s="175"/>
      <c r="R108" s="175"/>
      <c r="S108" s="132" t="str">
        <f t="shared" si="65"/>
        <v>TAK</v>
      </c>
      <c r="T108" s="171">
        <v>0</v>
      </c>
      <c r="U108" s="171">
        <v>0</v>
      </c>
      <c r="V108" s="171"/>
      <c r="W108" s="171">
        <v>0</v>
      </c>
    </row>
    <row r="109" spans="1:23" s="295" customFormat="1" x14ac:dyDescent="0.2">
      <c r="A109" s="155"/>
      <c r="B109" s="157"/>
      <c r="C109" s="42">
        <v>4420</v>
      </c>
      <c r="D109" s="43" t="s">
        <v>175</v>
      </c>
      <c r="E109" s="44">
        <f t="shared" si="67"/>
        <v>5000</v>
      </c>
      <c r="F109" s="44">
        <f t="shared" si="66"/>
        <v>5000</v>
      </c>
      <c r="G109" s="171">
        <v>0</v>
      </c>
      <c r="H109" s="171">
        <v>5000</v>
      </c>
      <c r="I109" s="171">
        <v>0</v>
      </c>
      <c r="J109" s="171"/>
      <c r="K109" s="171"/>
      <c r="L109" s="171">
        <v>0</v>
      </c>
      <c r="M109" s="171">
        <v>0</v>
      </c>
      <c r="N109" s="183">
        <v>0</v>
      </c>
      <c r="O109" s="175"/>
      <c r="P109" s="175"/>
      <c r="Q109" s="175"/>
      <c r="R109" s="175"/>
      <c r="S109" s="132" t="str">
        <f t="shared" si="65"/>
        <v>TAK</v>
      </c>
      <c r="T109" s="171">
        <v>0</v>
      </c>
      <c r="U109" s="171">
        <v>0</v>
      </c>
      <c r="V109" s="171"/>
      <c r="W109" s="171">
        <v>0</v>
      </c>
    </row>
    <row r="110" spans="1:23" s="295" customFormat="1" x14ac:dyDescent="0.2">
      <c r="A110" s="155"/>
      <c r="B110" s="157"/>
      <c r="C110" s="42">
        <v>4430</v>
      </c>
      <c r="D110" s="43" t="s">
        <v>155</v>
      </c>
      <c r="E110" s="44">
        <f t="shared" si="67"/>
        <v>19000</v>
      </c>
      <c r="F110" s="44">
        <f t="shared" si="66"/>
        <v>19000</v>
      </c>
      <c r="G110" s="171">
        <v>0</v>
      </c>
      <c r="H110" s="171">
        <v>19000</v>
      </c>
      <c r="I110" s="171">
        <v>0</v>
      </c>
      <c r="J110" s="171"/>
      <c r="K110" s="171"/>
      <c r="L110" s="171">
        <v>0</v>
      </c>
      <c r="M110" s="171">
        <v>0</v>
      </c>
      <c r="N110" s="183">
        <v>0</v>
      </c>
      <c r="O110" s="175"/>
      <c r="P110" s="175"/>
      <c r="Q110" s="175"/>
      <c r="R110" s="175"/>
      <c r="S110" s="132" t="str">
        <f t="shared" si="65"/>
        <v>TAK</v>
      </c>
      <c r="T110" s="171">
        <v>0</v>
      </c>
      <c r="U110" s="171">
        <v>0</v>
      </c>
      <c r="V110" s="171"/>
      <c r="W110" s="171">
        <v>0</v>
      </c>
    </row>
    <row r="111" spans="1:23" s="295" customFormat="1" x14ac:dyDescent="0.2">
      <c r="A111" s="155"/>
      <c r="B111" s="157"/>
      <c r="C111" s="42">
        <v>4440</v>
      </c>
      <c r="D111" s="43" t="s">
        <v>167</v>
      </c>
      <c r="E111" s="44">
        <f t="shared" si="67"/>
        <v>24505</v>
      </c>
      <c r="F111" s="44">
        <f t="shared" si="66"/>
        <v>24505</v>
      </c>
      <c r="G111" s="416">
        <v>0</v>
      </c>
      <c r="H111" s="44">
        <v>24505</v>
      </c>
      <c r="I111" s="171">
        <v>0</v>
      </c>
      <c r="J111" s="171"/>
      <c r="K111" s="171"/>
      <c r="L111" s="171">
        <v>0</v>
      </c>
      <c r="M111" s="171">
        <v>0</v>
      </c>
      <c r="N111" s="183">
        <v>0</v>
      </c>
      <c r="O111" s="175"/>
      <c r="P111" s="175"/>
      <c r="Q111" s="175"/>
      <c r="R111" s="175"/>
      <c r="S111" s="132" t="str">
        <f t="shared" si="65"/>
        <v>TAK</v>
      </c>
      <c r="T111" s="171">
        <v>0</v>
      </c>
      <c r="U111" s="171">
        <v>0</v>
      </c>
      <c r="V111" s="171"/>
      <c r="W111" s="171">
        <v>0</v>
      </c>
    </row>
    <row r="112" spans="1:23" s="56" customFormat="1" x14ac:dyDescent="0.2">
      <c r="A112" s="155"/>
      <c r="B112" s="157"/>
      <c r="C112" s="45">
        <v>4480</v>
      </c>
      <c r="D112" s="46" t="s">
        <v>104</v>
      </c>
      <c r="E112" s="44">
        <f t="shared" si="67"/>
        <v>610000</v>
      </c>
      <c r="F112" s="44">
        <f t="shared" si="66"/>
        <v>610000</v>
      </c>
      <c r="G112" s="195"/>
      <c r="H112" s="176">
        <v>610000</v>
      </c>
      <c r="I112" s="187"/>
      <c r="J112" s="187"/>
      <c r="K112" s="187"/>
      <c r="L112" s="187"/>
      <c r="M112" s="187"/>
      <c r="N112" s="188"/>
      <c r="O112" s="175"/>
      <c r="P112" s="175"/>
      <c r="Q112" s="175"/>
      <c r="R112" s="175"/>
      <c r="S112" s="132" t="str">
        <f t="shared" si="65"/>
        <v>TAK</v>
      </c>
      <c r="T112" s="187"/>
      <c r="U112" s="187"/>
      <c r="V112" s="187"/>
      <c r="W112" s="187"/>
    </row>
    <row r="113" spans="1:25" s="295" customFormat="1" ht="22.5" x14ac:dyDescent="0.2">
      <c r="A113" s="155"/>
      <c r="B113" s="157"/>
      <c r="C113" s="45">
        <v>4500</v>
      </c>
      <c r="D113" s="196" t="s">
        <v>253</v>
      </c>
      <c r="E113" s="44">
        <f t="shared" si="67"/>
        <v>300</v>
      </c>
      <c r="F113" s="44">
        <f t="shared" si="66"/>
        <v>300</v>
      </c>
      <c r="G113" s="417"/>
      <c r="H113" s="176">
        <v>300</v>
      </c>
      <c r="I113" s="187"/>
      <c r="J113" s="187"/>
      <c r="K113" s="187"/>
      <c r="L113" s="187"/>
      <c r="M113" s="187"/>
      <c r="N113" s="188"/>
      <c r="O113" s="175"/>
      <c r="P113" s="175"/>
      <c r="Q113" s="175"/>
      <c r="R113" s="175"/>
      <c r="S113" s="132" t="str">
        <f t="shared" si="65"/>
        <v>TAK</v>
      </c>
      <c r="T113" s="187"/>
      <c r="U113" s="187"/>
      <c r="V113" s="187"/>
      <c r="W113" s="187"/>
    </row>
    <row r="114" spans="1:25" s="295" customFormat="1" x14ac:dyDescent="0.2">
      <c r="A114" s="155"/>
      <c r="B114" s="157"/>
      <c r="C114" s="45">
        <v>4700</v>
      </c>
      <c r="D114" s="46" t="s">
        <v>168</v>
      </c>
      <c r="E114" s="47">
        <f t="shared" si="67"/>
        <v>20000</v>
      </c>
      <c r="F114" s="47">
        <f t="shared" si="66"/>
        <v>20000</v>
      </c>
      <c r="G114" s="187">
        <v>0</v>
      </c>
      <c r="H114" s="187">
        <v>20000</v>
      </c>
      <c r="I114" s="187">
        <v>0</v>
      </c>
      <c r="J114" s="187"/>
      <c r="K114" s="187"/>
      <c r="L114" s="187">
        <v>0</v>
      </c>
      <c r="M114" s="187">
        <v>0</v>
      </c>
      <c r="N114" s="188">
        <v>0</v>
      </c>
      <c r="O114" s="415"/>
      <c r="P114" s="415"/>
      <c r="Q114" s="415"/>
      <c r="R114" s="415"/>
      <c r="S114" s="132" t="str">
        <f t="shared" si="65"/>
        <v>TAK</v>
      </c>
      <c r="T114" s="187">
        <v>0</v>
      </c>
      <c r="U114" s="187">
        <v>0</v>
      </c>
      <c r="V114" s="187"/>
      <c r="W114" s="187">
        <v>0</v>
      </c>
    </row>
    <row r="115" spans="1:25" s="295" customFormat="1" x14ac:dyDescent="0.2">
      <c r="A115" s="155"/>
      <c r="B115" s="157"/>
      <c r="C115" s="190"/>
      <c r="D115" s="191" t="s">
        <v>169</v>
      </c>
      <c r="E115" s="192"/>
      <c r="F115" s="418"/>
      <c r="G115" s="193"/>
      <c r="H115" s="193"/>
      <c r="I115" s="193"/>
      <c r="J115" s="193"/>
      <c r="K115" s="193"/>
      <c r="L115" s="193"/>
      <c r="M115" s="193"/>
      <c r="N115" s="194"/>
      <c r="O115" s="389"/>
      <c r="P115" s="389"/>
      <c r="Q115" s="389"/>
      <c r="R115" s="389"/>
      <c r="S115" s="132" t="str">
        <f t="shared" si="65"/>
        <v>TAK</v>
      </c>
      <c r="T115" s="193"/>
      <c r="U115" s="193"/>
      <c r="V115" s="193"/>
      <c r="W115" s="193"/>
    </row>
    <row r="116" spans="1:25" s="295" customFormat="1" x14ac:dyDescent="0.2">
      <c r="A116" s="155"/>
      <c r="B116" s="157"/>
      <c r="C116" s="42">
        <v>6050</v>
      </c>
      <c r="D116" s="43" t="s">
        <v>152</v>
      </c>
      <c r="E116" s="44">
        <f>SUM(F116,N116)</f>
        <v>0</v>
      </c>
      <c r="F116" s="44">
        <f t="shared" ref="F116" si="68">SUM(G116:M116)</f>
        <v>0</v>
      </c>
      <c r="G116" s="406">
        <f t="shared" ref="G116:N116" si="69">SUM(G117)</f>
        <v>0</v>
      </c>
      <c r="H116" s="406">
        <f t="shared" si="69"/>
        <v>0</v>
      </c>
      <c r="I116" s="406">
        <f t="shared" si="69"/>
        <v>0</v>
      </c>
      <c r="J116" s="406">
        <f t="shared" si="69"/>
        <v>0</v>
      </c>
      <c r="K116" s="406">
        <f t="shared" si="69"/>
        <v>0</v>
      </c>
      <c r="L116" s="406">
        <f t="shared" si="69"/>
        <v>0</v>
      </c>
      <c r="M116" s="406">
        <f t="shared" si="69"/>
        <v>0</v>
      </c>
      <c r="N116" s="419">
        <f t="shared" si="69"/>
        <v>0</v>
      </c>
      <c r="O116" s="175">
        <f>SUM(O117)</f>
        <v>0</v>
      </c>
      <c r="P116" s="175">
        <f t="shared" ref="P116:R116" si="70">SUM(P117)</f>
        <v>0</v>
      </c>
      <c r="Q116" s="175">
        <f t="shared" si="70"/>
        <v>0</v>
      </c>
      <c r="R116" s="175">
        <f t="shared" si="70"/>
        <v>0</v>
      </c>
      <c r="S116" s="132" t="str">
        <f t="shared" ref="S116:S117" si="71">IF(SUM(N116,F116)=E116,"TAK","NIE")</f>
        <v>TAK</v>
      </c>
      <c r="T116" s="179">
        <f>SUM(T117)</f>
        <v>0</v>
      </c>
      <c r="U116" s="179">
        <f>SUM(U117)</f>
        <v>0</v>
      </c>
      <c r="V116" s="179"/>
      <c r="W116" s="179">
        <f>SUM(W117)</f>
        <v>60000</v>
      </c>
    </row>
    <row r="117" spans="1:25" s="295" customFormat="1" hidden="1" x14ac:dyDescent="0.2">
      <c r="A117" s="155"/>
      <c r="B117" s="157"/>
      <c r="C117" s="177"/>
      <c r="D117" s="178" t="s">
        <v>359</v>
      </c>
      <c r="E117" s="179">
        <f>SUM(N117)</f>
        <v>0</v>
      </c>
      <c r="F117" s="420">
        <v>0</v>
      </c>
      <c r="G117" s="420">
        <v>0</v>
      </c>
      <c r="H117" s="420">
        <v>0</v>
      </c>
      <c r="I117" s="420">
        <v>0</v>
      </c>
      <c r="J117" s="420"/>
      <c r="K117" s="420"/>
      <c r="L117" s="420">
        <v>0</v>
      </c>
      <c r="M117" s="420">
        <v>0</v>
      </c>
      <c r="N117" s="421">
        <f>SUM(O117,Q117:R117)</f>
        <v>0</v>
      </c>
      <c r="O117" s="175">
        <v>0</v>
      </c>
      <c r="P117" s="175"/>
      <c r="Q117" s="175">
        <v>0</v>
      </c>
      <c r="R117" s="175">
        <v>0</v>
      </c>
      <c r="S117" s="132" t="str">
        <f t="shared" si="71"/>
        <v>TAK</v>
      </c>
      <c r="T117" s="422">
        <v>0</v>
      </c>
      <c r="U117" s="422">
        <v>0</v>
      </c>
      <c r="V117" s="422"/>
      <c r="W117" s="422">
        <v>60000</v>
      </c>
    </row>
    <row r="118" spans="1:25" s="295" customFormat="1" x14ac:dyDescent="0.2">
      <c r="A118" s="155"/>
      <c r="B118" s="157"/>
      <c r="C118" s="42">
        <v>6060</v>
      </c>
      <c r="D118" s="43" t="s">
        <v>176</v>
      </c>
      <c r="E118" s="44">
        <f>SUM(E119:E120)</f>
        <v>16500</v>
      </c>
      <c r="F118" s="44">
        <f t="shared" ref="F118:R118" si="72">SUM(F119:F120)</f>
        <v>0</v>
      </c>
      <c r="G118" s="44">
        <f t="shared" si="72"/>
        <v>0</v>
      </c>
      <c r="H118" s="44">
        <f t="shared" si="72"/>
        <v>0</v>
      </c>
      <c r="I118" s="44">
        <f t="shared" si="72"/>
        <v>0</v>
      </c>
      <c r="J118" s="44">
        <f t="shared" si="72"/>
        <v>0</v>
      </c>
      <c r="K118" s="44">
        <f t="shared" si="72"/>
        <v>0</v>
      </c>
      <c r="L118" s="44">
        <f t="shared" si="72"/>
        <v>0</v>
      </c>
      <c r="M118" s="44">
        <f t="shared" si="72"/>
        <v>0</v>
      </c>
      <c r="N118" s="44">
        <f t="shared" si="72"/>
        <v>16500</v>
      </c>
      <c r="O118" s="44">
        <f t="shared" si="72"/>
        <v>16500</v>
      </c>
      <c r="P118" s="44">
        <f t="shared" si="72"/>
        <v>0</v>
      </c>
      <c r="Q118" s="44">
        <f t="shared" si="72"/>
        <v>0</v>
      </c>
      <c r="R118" s="44">
        <f t="shared" si="72"/>
        <v>0</v>
      </c>
      <c r="S118" s="132" t="str">
        <f t="shared" si="65"/>
        <v>TAK</v>
      </c>
      <c r="T118" s="179">
        <f>SUM(T120)</f>
        <v>0</v>
      </c>
      <c r="U118" s="179">
        <f>SUM(U120)</f>
        <v>0</v>
      </c>
      <c r="V118" s="179"/>
      <c r="W118" s="179">
        <f>SUM(W120)</f>
        <v>60000</v>
      </c>
    </row>
    <row r="119" spans="1:25" s="295" customFormat="1" hidden="1" x14ac:dyDescent="0.2">
      <c r="A119" s="155"/>
      <c r="B119" s="157"/>
      <c r="C119" s="423"/>
      <c r="D119" s="424" t="s">
        <v>365</v>
      </c>
      <c r="E119" s="179">
        <f>SUM(N119)</f>
        <v>4500</v>
      </c>
      <c r="F119" s="406"/>
      <c r="G119" s="406"/>
      <c r="H119" s="406"/>
      <c r="I119" s="406"/>
      <c r="J119" s="406"/>
      <c r="K119" s="406"/>
      <c r="L119" s="406"/>
      <c r="M119" s="406"/>
      <c r="N119" s="421">
        <f>SUM(O119,Q119:R119)</f>
        <v>4500</v>
      </c>
      <c r="O119" s="425">
        <v>4500</v>
      </c>
      <c r="P119" s="425"/>
      <c r="Q119" s="425"/>
      <c r="R119" s="425"/>
      <c r="S119" s="132"/>
      <c r="T119" s="422"/>
      <c r="U119" s="422"/>
      <c r="V119" s="422"/>
      <c r="W119" s="422"/>
    </row>
    <row r="120" spans="1:25" s="295" customFormat="1" hidden="1" x14ac:dyDescent="0.2">
      <c r="A120" s="155"/>
      <c r="B120" s="157"/>
      <c r="C120" s="177"/>
      <c r="D120" s="178" t="s">
        <v>324</v>
      </c>
      <c r="E120" s="179">
        <f>SUM(N120)</f>
        <v>12000</v>
      </c>
      <c r="F120" s="420">
        <v>0</v>
      </c>
      <c r="G120" s="420">
        <v>0</v>
      </c>
      <c r="H120" s="420">
        <v>0</v>
      </c>
      <c r="I120" s="420">
        <v>0</v>
      </c>
      <c r="J120" s="420"/>
      <c r="K120" s="420"/>
      <c r="L120" s="420">
        <v>0</v>
      </c>
      <c r="M120" s="420">
        <v>0</v>
      </c>
      <c r="N120" s="421">
        <f>SUM(O120,Q120:R120)</f>
        <v>12000</v>
      </c>
      <c r="O120" s="175">
        <v>12000</v>
      </c>
      <c r="P120" s="175"/>
      <c r="Q120" s="175">
        <v>0</v>
      </c>
      <c r="R120" s="175">
        <v>0</v>
      </c>
      <c r="S120" s="132" t="str">
        <f t="shared" si="65"/>
        <v>TAK</v>
      </c>
      <c r="T120" s="422">
        <v>0</v>
      </c>
      <c r="U120" s="422">
        <v>0</v>
      </c>
      <c r="V120" s="422"/>
      <c r="W120" s="422">
        <v>60000</v>
      </c>
    </row>
    <row r="121" spans="1:25" s="300" customFormat="1" x14ac:dyDescent="0.2">
      <c r="A121" s="155"/>
      <c r="B121" s="157"/>
      <c r="C121" s="42">
        <v>6057</v>
      </c>
      <c r="D121" s="43" t="s">
        <v>152</v>
      </c>
      <c r="E121" s="48">
        <f>SUM(F121,N121)</f>
        <v>880365</v>
      </c>
      <c r="F121" s="48">
        <f t="shared" ref="F121:F124" si="73">SUM(G121:M121)</f>
        <v>0</v>
      </c>
      <c r="G121" s="48">
        <f>SUM(G122:G122)</f>
        <v>0</v>
      </c>
      <c r="H121" s="48">
        <f>SUM(H122:H122)</f>
        <v>0</v>
      </c>
      <c r="I121" s="48">
        <f>SUM(I122:I122)</f>
        <v>0</v>
      </c>
      <c r="J121" s="48"/>
      <c r="K121" s="48"/>
      <c r="L121" s="48">
        <f>SUM(L122:L122)</f>
        <v>0</v>
      </c>
      <c r="M121" s="48">
        <f>SUM(M122:M122)</f>
        <v>0</v>
      </c>
      <c r="N121" s="180">
        <f>SUM(N122:N122)</f>
        <v>880365</v>
      </c>
      <c r="O121" s="44">
        <f t="shared" ref="O121:R121" si="74">SUM(O122:O122)</f>
        <v>880365</v>
      </c>
      <c r="P121" s="44">
        <f t="shared" si="74"/>
        <v>880365</v>
      </c>
      <c r="Q121" s="44">
        <f t="shared" si="74"/>
        <v>0</v>
      </c>
      <c r="R121" s="44">
        <f t="shared" si="74"/>
        <v>0</v>
      </c>
      <c r="S121" s="132" t="str">
        <f t="shared" si="65"/>
        <v>TAK</v>
      </c>
      <c r="T121" s="48">
        <f>SUM(T122:T122)</f>
        <v>880365</v>
      </c>
      <c r="U121" s="48">
        <f>SUM(U122:U122)</f>
        <v>0</v>
      </c>
      <c r="V121" s="48"/>
      <c r="W121" s="48">
        <f>SUM(W122:W122)</f>
        <v>0</v>
      </c>
    </row>
    <row r="122" spans="1:25" s="300" customFormat="1" hidden="1" x14ac:dyDescent="0.2">
      <c r="A122" s="155"/>
      <c r="B122" s="157"/>
      <c r="C122" s="42"/>
      <c r="D122" s="43" t="s">
        <v>319</v>
      </c>
      <c r="E122" s="44">
        <f>SUM(F122,N122)</f>
        <v>880365</v>
      </c>
      <c r="F122" s="171">
        <f t="shared" si="73"/>
        <v>0</v>
      </c>
      <c r="G122" s="171"/>
      <c r="H122" s="171"/>
      <c r="I122" s="171"/>
      <c r="J122" s="171"/>
      <c r="K122" s="171"/>
      <c r="L122" s="171"/>
      <c r="M122" s="171"/>
      <c r="N122" s="180">
        <f>SUM(O122,Q122:R122)</f>
        <v>880365</v>
      </c>
      <c r="O122" s="175">
        <v>880365</v>
      </c>
      <c r="P122" s="175">
        <v>880365</v>
      </c>
      <c r="Q122" s="175"/>
      <c r="R122" s="175"/>
      <c r="S122" s="132" t="str">
        <f t="shared" si="65"/>
        <v>TAK</v>
      </c>
      <c r="T122" s="44">
        <f>N122</f>
        <v>880365</v>
      </c>
      <c r="U122" s="44"/>
      <c r="V122" s="44"/>
      <c r="W122" s="44"/>
    </row>
    <row r="123" spans="1:25" s="300" customFormat="1" x14ac:dyDescent="0.2">
      <c r="A123" s="155"/>
      <c r="B123" s="157"/>
      <c r="C123" s="45">
        <v>6059</v>
      </c>
      <c r="D123" s="46" t="s">
        <v>152</v>
      </c>
      <c r="E123" s="47">
        <f>SUM(F123,N123)</f>
        <v>293455</v>
      </c>
      <c r="F123" s="47">
        <f t="shared" si="73"/>
        <v>0</v>
      </c>
      <c r="G123" s="47">
        <f>SUM(G124:G124)</f>
        <v>0</v>
      </c>
      <c r="H123" s="47">
        <f>SUM(H124:H124)</f>
        <v>0</v>
      </c>
      <c r="I123" s="47">
        <f>SUM(I124:I124)</f>
        <v>0</v>
      </c>
      <c r="J123" s="47"/>
      <c r="K123" s="47"/>
      <c r="L123" s="47">
        <f>SUM(L124:L124)</f>
        <v>0</v>
      </c>
      <c r="M123" s="47">
        <f>SUM(M124:M124)</f>
        <v>0</v>
      </c>
      <c r="N123" s="393">
        <f>SUM(N124:N124)</f>
        <v>293455</v>
      </c>
      <c r="O123" s="44">
        <f t="shared" ref="O123:R123" si="75">SUM(O124:O124)</f>
        <v>293455</v>
      </c>
      <c r="P123" s="44">
        <f t="shared" si="75"/>
        <v>293455</v>
      </c>
      <c r="Q123" s="44">
        <f t="shared" si="75"/>
        <v>0</v>
      </c>
      <c r="R123" s="44">
        <f t="shared" si="75"/>
        <v>0</v>
      </c>
      <c r="S123" s="132" t="str">
        <f t="shared" si="65"/>
        <v>TAK</v>
      </c>
      <c r="T123" s="47">
        <f>SUM(T124:T124)</f>
        <v>0</v>
      </c>
      <c r="U123" s="47">
        <f>SUM(U124:U124)</f>
        <v>293455</v>
      </c>
      <c r="V123" s="47"/>
      <c r="W123" s="47">
        <f>SUM(W124:W124)</f>
        <v>0</v>
      </c>
    </row>
    <row r="124" spans="1:25" s="300" customFormat="1" hidden="1" x14ac:dyDescent="0.2">
      <c r="A124" s="155"/>
      <c r="B124" s="157"/>
      <c r="C124" s="42"/>
      <c r="D124" s="43" t="s">
        <v>319</v>
      </c>
      <c r="E124" s="44">
        <f>SUM(F124,N124)</f>
        <v>293455</v>
      </c>
      <c r="F124" s="172">
        <f t="shared" si="73"/>
        <v>0</v>
      </c>
      <c r="G124" s="172"/>
      <c r="H124" s="172"/>
      <c r="I124" s="172"/>
      <c r="J124" s="172"/>
      <c r="K124" s="172"/>
      <c r="L124" s="172"/>
      <c r="M124" s="172"/>
      <c r="N124" s="180">
        <f>SUM(O124,Q124:R124)</f>
        <v>293455</v>
      </c>
      <c r="O124" s="426">
        <v>293455</v>
      </c>
      <c r="P124" s="426">
        <v>293455</v>
      </c>
      <c r="Q124" s="426"/>
      <c r="R124" s="426"/>
      <c r="S124" s="132" t="str">
        <f t="shared" si="65"/>
        <v>TAK</v>
      </c>
      <c r="T124" s="44"/>
      <c r="U124" s="44">
        <f>N124</f>
        <v>293455</v>
      </c>
      <c r="V124" s="44"/>
      <c r="W124" s="44"/>
      <c r="Y124" s="300">
        <f>P124</f>
        <v>293455</v>
      </c>
    </row>
    <row r="125" spans="1:25" s="295" customFormat="1" x14ac:dyDescent="0.2">
      <c r="A125" s="155"/>
      <c r="B125" s="63">
        <v>75075</v>
      </c>
      <c r="C125" s="156"/>
      <c r="D125" s="49" t="s">
        <v>177</v>
      </c>
      <c r="E125" s="50">
        <f>SUM(E126:E127)</f>
        <v>4000</v>
      </c>
      <c r="F125" s="50">
        <f t="shared" ref="F125:N125" si="76">SUM(F126:F127)</f>
        <v>4000</v>
      </c>
      <c r="G125" s="50">
        <f t="shared" si="76"/>
        <v>500</v>
      </c>
      <c r="H125" s="50">
        <f t="shared" si="76"/>
        <v>3500</v>
      </c>
      <c r="I125" s="50">
        <f t="shared" si="76"/>
        <v>0</v>
      </c>
      <c r="J125" s="50"/>
      <c r="K125" s="50"/>
      <c r="L125" s="50">
        <f t="shared" si="76"/>
        <v>0</v>
      </c>
      <c r="M125" s="50">
        <f t="shared" si="76"/>
        <v>0</v>
      </c>
      <c r="N125" s="129">
        <f t="shared" si="76"/>
        <v>0</v>
      </c>
      <c r="O125" s="140"/>
      <c r="P125" s="140"/>
      <c r="Q125" s="140"/>
      <c r="R125" s="140"/>
      <c r="S125" s="132" t="str">
        <f t="shared" si="65"/>
        <v>TAK</v>
      </c>
      <c r="T125" s="50">
        <f>SUM(T126:T127)</f>
        <v>0</v>
      </c>
      <c r="U125" s="50">
        <f>SUM(U126:U127)</f>
        <v>0</v>
      </c>
      <c r="V125" s="50"/>
      <c r="W125" s="50">
        <f>SUM(W126:W127)</f>
        <v>0</v>
      </c>
    </row>
    <row r="126" spans="1:25" s="295" customFormat="1" x14ac:dyDescent="0.2">
      <c r="A126" s="155"/>
      <c r="B126" s="157"/>
      <c r="C126" s="387">
        <v>4170</v>
      </c>
      <c r="D126" s="40" t="s">
        <v>157</v>
      </c>
      <c r="E126" s="41">
        <v>500</v>
      </c>
      <c r="F126" s="41">
        <v>500</v>
      </c>
      <c r="G126" s="41">
        <v>500</v>
      </c>
      <c r="H126" s="395"/>
      <c r="I126" s="395"/>
      <c r="J126" s="395"/>
      <c r="K126" s="395"/>
      <c r="L126" s="395"/>
      <c r="M126" s="395"/>
      <c r="N126" s="396"/>
      <c r="O126" s="427"/>
      <c r="P126" s="427"/>
      <c r="Q126" s="427"/>
      <c r="R126" s="427"/>
      <c r="S126" s="132" t="str">
        <f t="shared" ref="S126:S140" si="77">IF(SUM(N126,F126)=E126,"TAK","NIE")</f>
        <v>TAK</v>
      </c>
      <c r="T126" s="395"/>
      <c r="U126" s="395"/>
      <c r="V126" s="395"/>
      <c r="W126" s="395"/>
    </row>
    <row r="127" spans="1:25" s="295" customFormat="1" x14ac:dyDescent="0.2">
      <c r="A127" s="155"/>
      <c r="B127" s="157"/>
      <c r="C127" s="177">
        <v>4300</v>
      </c>
      <c r="D127" s="178" t="s">
        <v>154</v>
      </c>
      <c r="E127" s="179">
        <v>3500</v>
      </c>
      <c r="F127" s="179">
        <v>3500</v>
      </c>
      <c r="G127" s="428"/>
      <c r="H127" s="428">
        <v>3500</v>
      </c>
      <c r="I127" s="428"/>
      <c r="J127" s="428"/>
      <c r="K127" s="428"/>
      <c r="L127" s="428"/>
      <c r="M127" s="428"/>
      <c r="N127" s="429"/>
      <c r="O127" s="174"/>
      <c r="P127" s="174"/>
      <c r="Q127" s="174"/>
      <c r="R127" s="174"/>
      <c r="S127" s="132" t="str">
        <f t="shared" si="77"/>
        <v>TAK</v>
      </c>
      <c r="T127" s="428"/>
      <c r="U127" s="428"/>
      <c r="V127" s="428"/>
      <c r="W127" s="428"/>
    </row>
    <row r="128" spans="1:25" s="295" customFormat="1" x14ac:dyDescent="0.2">
      <c r="A128" s="155"/>
      <c r="B128" s="63">
        <v>75095</v>
      </c>
      <c r="C128" s="156"/>
      <c r="D128" s="49" t="s">
        <v>139</v>
      </c>
      <c r="E128" s="50">
        <f>SUM(E129:E131)</f>
        <v>30800</v>
      </c>
      <c r="F128" s="50">
        <f t="shared" ref="F128:N128" si="78">SUM(F129:F131)</f>
        <v>30800</v>
      </c>
      <c r="G128" s="50">
        <f t="shared" si="78"/>
        <v>0</v>
      </c>
      <c r="H128" s="50">
        <f t="shared" si="78"/>
        <v>14000</v>
      </c>
      <c r="I128" s="50">
        <f t="shared" si="78"/>
        <v>0</v>
      </c>
      <c r="J128" s="50">
        <f t="shared" si="78"/>
        <v>16800</v>
      </c>
      <c r="K128" s="50">
        <f t="shared" si="78"/>
        <v>0</v>
      </c>
      <c r="L128" s="50">
        <f t="shared" si="78"/>
        <v>0</v>
      </c>
      <c r="M128" s="50">
        <f t="shared" si="78"/>
        <v>0</v>
      </c>
      <c r="N128" s="129">
        <f t="shared" si="78"/>
        <v>0</v>
      </c>
      <c r="O128" s="140"/>
      <c r="P128" s="140"/>
      <c r="Q128" s="140"/>
      <c r="R128" s="140"/>
      <c r="S128" s="132" t="str">
        <f t="shared" si="77"/>
        <v>TAK</v>
      </c>
      <c r="T128" s="50">
        <f t="shared" ref="T128:W128" si="79">SUM(T129:T131)</f>
        <v>0</v>
      </c>
      <c r="U128" s="50">
        <f t="shared" si="79"/>
        <v>0</v>
      </c>
      <c r="V128" s="50"/>
      <c r="W128" s="50">
        <f t="shared" si="79"/>
        <v>0</v>
      </c>
    </row>
    <row r="129" spans="1:23" s="295" customFormat="1" x14ac:dyDescent="0.2">
      <c r="A129" s="155"/>
      <c r="B129" s="157"/>
      <c r="C129" s="387">
        <v>3030</v>
      </c>
      <c r="D129" s="40" t="s">
        <v>171</v>
      </c>
      <c r="E129" s="41">
        <f t="shared" ref="E129:E131" si="80">SUM(F129,N129)</f>
        <v>16800</v>
      </c>
      <c r="F129" s="41">
        <f t="shared" ref="F129:F131" si="81">SUM(G129:M129)</f>
        <v>16800</v>
      </c>
      <c r="G129" s="395">
        <v>0</v>
      </c>
      <c r="H129" s="395">
        <v>0</v>
      </c>
      <c r="I129" s="395">
        <v>0</v>
      </c>
      <c r="J129" s="395">
        <v>16800</v>
      </c>
      <c r="K129" s="395"/>
      <c r="L129" s="395">
        <v>0</v>
      </c>
      <c r="M129" s="395">
        <v>0</v>
      </c>
      <c r="N129" s="396">
        <v>0</v>
      </c>
      <c r="O129" s="396">
        <v>0</v>
      </c>
      <c r="P129" s="396">
        <v>0</v>
      </c>
      <c r="Q129" s="396">
        <v>0</v>
      </c>
      <c r="R129" s="197">
        <v>0</v>
      </c>
      <c r="S129" s="132" t="str">
        <f t="shared" si="77"/>
        <v>TAK</v>
      </c>
      <c r="T129" s="395">
        <v>0</v>
      </c>
      <c r="U129" s="395">
        <v>0</v>
      </c>
      <c r="V129" s="395"/>
      <c r="W129" s="395">
        <v>0</v>
      </c>
    </row>
    <row r="130" spans="1:23" s="295" customFormat="1" x14ac:dyDescent="0.2">
      <c r="A130" s="155"/>
      <c r="B130" s="157"/>
      <c r="C130" s="45">
        <v>4410</v>
      </c>
      <c r="D130" s="46" t="s">
        <v>172</v>
      </c>
      <c r="E130" s="47">
        <f t="shared" si="80"/>
        <v>2000</v>
      </c>
      <c r="F130" s="47">
        <f t="shared" si="81"/>
        <v>2000</v>
      </c>
      <c r="G130" s="187">
        <v>0</v>
      </c>
      <c r="H130" s="47">
        <v>2000</v>
      </c>
      <c r="I130" s="187">
        <v>0</v>
      </c>
      <c r="J130" s="187"/>
      <c r="K130" s="187"/>
      <c r="L130" s="187">
        <v>0</v>
      </c>
      <c r="M130" s="187">
        <v>0</v>
      </c>
      <c r="N130" s="188">
        <v>0</v>
      </c>
      <c r="O130" s="188">
        <v>0</v>
      </c>
      <c r="P130" s="188">
        <v>0</v>
      </c>
      <c r="Q130" s="188">
        <v>0</v>
      </c>
      <c r="R130" s="430">
        <v>0</v>
      </c>
      <c r="S130" s="132" t="str">
        <f t="shared" si="77"/>
        <v>TAK</v>
      </c>
      <c r="T130" s="187">
        <v>0</v>
      </c>
      <c r="U130" s="187">
        <v>0</v>
      </c>
      <c r="V130" s="187"/>
      <c r="W130" s="187">
        <v>0</v>
      </c>
    </row>
    <row r="131" spans="1:23" s="295" customFormat="1" x14ac:dyDescent="0.2">
      <c r="A131" s="155"/>
      <c r="B131" s="157"/>
      <c r="C131" s="177">
        <v>4430</v>
      </c>
      <c r="D131" s="178" t="s">
        <v>155</v>
      </c>
      <c r="E131" s="179">
        <f t="shared" si="80"/>
        <v>12000</v>
      </c>
      <c r="F131" s="179">
        <f t="shared" si="81"/>
        <v>12000</v>
      </c>
      <c r="G131" s="179">
        <v>0</v>
      </c>
      <c r="H131" s="179">
        <v>12000</v>
      </c>
      <c r="I131" s="179">
        <v>0</v>
      </c>
      <c r="J131" s="179"/>
      <c r="K131" s="179"/>
      <c r="L131" s="179">
        <v>0</v>
      </c>
      <c r="M131" s="179">
        <v>0</v>
      </c>
      <c r="N131" s="130">
        <v>0</v>
      </c>
      <c r="O131" s="130">
        <v>0</v>
      </c>
      <c r="P131" s="130">
        <v>0</v>
      </c>
      <c r="Q131" s="130">
        <v>0</v>
      </c>
      <c r="R131" s="431">
        <v>0</v>
      </c>
      <c r="S131" s="132" t="str">
        <f t="shared" si="77"/>
        <v>TAK</v>
      </c>
      <c r="T131" s="179">
        <v>0</v>
      </c>
      <c r="U131" s="179">
        <v>0</v>
      </c>
      <c r="V131" s="179"/>
      <c r="W131" s="179">
        <v>0</v>
      </c>
    </row>
    <row r="132" spans="1:23" s="295" customFormat="1" x14ac:dyDescent="0.2">
      <c r="A132" s="141">
        <v>751</v>
      </c>
      <c r="B132" s="153"/>
      <c r="C132" s="154"/>
      <c r="D132" s="139" t="s">
        <v>91</v>
      </c>
      <c r="E132" s="61">
        <f>SUM(E134)</f>
        <v>936</v>
      </c>
      <c r="F132" s="61">
        <f t="shared" ref="F132:N132" si="82">SUM(F134)</f>
        <v>936</v>
      </c>
      <c r="G132" s="61">
        <f t="shared" si="82"/>
        <v>936</v>
      </c>
      <c r="H132" s="61">
        <f t="shared" si="82"/>
        <v>0</v>
      </c>
      <c r="I132" s="61">
        <f t="shared" si="82"/>
        <v>0</v>
      </c>
      <c r="J132" s="61"/>
      <c r="K132" s="61"/>
      <c r="L132" s="61">
        <f t="shared" si="82"/>
        <v>0</v>
      </c>
      <c r="M132" s="61">
        <f t="shared" si="82"/>
        <v>0</v>
      </c>
      <c r="N132" s="128">
        <f t="shared" si="82"/>
        <v>0</v>
      </c>
      <c r="O132" s="427"/>
      <c r="P132" s="427"/>
      <c r="Q132" s="427"/>
      <c r="R132" s="427"/>
      <c r="S132" s="132" t="str">
        <f t="shared" si="77"/>
        <v>TAK</v>
      </c>
      <c r="T132" s="61">
        <f>SUM(T134)</f>
        <v>0</v>
      </c>
      <c r="U132" s="61">
        <f>SUM(U134)</f>
        <v>0</v>
      </c>
      <c r="V132" s="61"/>
      <c r="W132" s="61">
        <f>SUM(W134)</f>
        <v>0</v>
      </c>
    </row>
    <row r="133" spans="1:23" s="295" customFormat="1" x14ac:dyDescent="0.2">
      <c r="A133" s="432"/>
      <c r="B133" s="198"/>
      <c r="C133" s="199"/>
      <c r="D133" s="200" t="s">
        <v>92</v>
      </c>
      <c r="E133" s="433"/>
      <c r="F133" s="434"/>
      <c r="G133" s="434"/>
      <c r="H133" s="434"/>
      <c r="I133" s="434"/>
      <c r="J133" s="434"/>
      <c r="K133" s="434"/>
      <c r="L133" s="434"/>
      <c r="M133" s="434"/>
      <c r="N133" s="435"/>
      <c r="O133" s="436"/>
      <c r="P133" s="436"/>
      <c r="Q133" s="436"/>
      <c r="R133" s="436"/>
      <c r="S133" s="132" t="str">
        <f t="shared" si="77"/>
        <v>TAK</v>
      </c>
      <c r="T133" s="434"/>
      <c r="U133" s="434"/>
      <c r="V133" s="434"/>
      <c r="W133" s="434"/>
    </row>
    <row r="134" spans="1:23" s="295" customFormat="1" x14ac:dyDescent="0.2">
      <c r="A134" s="155"/>
      <c r="B134" s="201">
        <v>75101</v>
      </c>
      <c r="C134" s="154"/>
      <c r="D134" s="374" t="s">
        <v>93</v>
      </c>
      <c r="E134" s="382">
        <f>SUM(E136:E137)</f>
        <v>936</v>
      </c>
      <c r="F134" s="382">
        <f>SUM(F136:F137)</f>
        <v>936</v>
      </c>
      <c r="G134" s="382">
        <f>SUM(G136:G137)</f>
        <v>936</v>
      </c>
      <c r="H134" s="382">
        <f>SUM(H136:H137)</f>
        <v>0</v>
      </c>
      <c r="I134" s="382">
        <f>SUM(I136:I137)</f>
        <v>0</v>
      </c>
      <c r="J134" s="382"/>
      <c r="K134" s="382"/>
      <c r="L134" s="382">
        <f>SUM(L136:L137)</f>
        <v>0</v>
      </c>
      <c r="M134" s="382">
        <f>SUM(M136:M137)</f>
        <v>0</v>
      </c>
      <c r="N134" s="437">
        <f>SUM(N136:N137)</f>
        <v>0</v>
      </c>
      <c r="O134" s="427"/>
      <c r="P134" s="427"/>
      <c r="Q134" s="427"/>
      <c r="R134" s="427"/>
      <c r="S134" s="132" t="str">
        <f t="shared" si="77"/>
        <v>TAK</v>
      </c>
      <c r="T134" s="382">
        <f>SUM(T136:T137)</f>
        <v>0</v>
      </c>
      <c r="U134" s="382">
        <f>SUM(U136:U137)</f>
        <v>0</v>
      </c>
      <c r="V134" s="382"/>
      <c r="W134" s="382">
        <f>SUM(W136:W137)</f>
        <v>0</v>
      </c>
    </row>
    <row r="135" spans="1:23" s="295" customFormat="1" x14ac:dyDescent="0.2">
      <c r="A135" s="155"/>
      <c r="B135" s="198"/>
      <c r="C135" s="158"/>
      <c r="D135" s="146" t="s">
        <v>94</v>
      </c>
      <c r="E135" s="438"/>
      <c r="F135" s="64"/>
      <c r="G135" s="64"/>
      <c r="H135" s="64"/>
      <c r="I135" s="64"/>
      <c r="J135" s="64"/>
      <c r="K135" s="64"/>
      <c r="L135" s="64"/>
      <c r="M135" s="64"/>
      <c r="N135" s="131"/>
      <c r="O135" s="436"/>
      <c r="P135" s="436"/>
      <c r="Q135" s="436"/>
      <c r="R135" s="436"/>
      <c r="S135" s="132" t="str">
        <f t="shared" si="77"/>
        <v>TAK</v>
      </c>
      <c r="T135" s="64"/>
      <c r="U135" s="64"/>
      <c r="V135" s="64"/>
      <c r="W135" s="64"/>
    </row>
    <row r="136" spans="1:23" s="295" customFormat="1" x14ac:dyDescent="0.2">
      <c r="A136" s="155"/>
      <c r="B136" s="157"/>
      <c r="C136" s="439">
        <v>4110</v>
      </c>
      <c r="D136" s="440" t="s">
        <v>161</v>
      </c>
      <c r="E136" s="441">
        <v>124</v>
      </c>
      <c r="F136" s="441">
        <v>124</v>
      </c>
      <c r="G136" s="441">
        <v>124</v>
      </c>
      <c r="H136" s="441">
        <v>0</v>
      </c>
      <c r="I136" s="197">
        <v>0</v>
      </c>
      <c r="J136" s="197"/>
      <c r="K136" s="197"/>
      <c r="L136" s="197">
        <v>0</v>
      </c>
      <c r="M136" s="197">
        <v>0</v>
      </c>
      <c r="N136" s="442">
        <v>0</v>
      </c>
      <c r="O136" s="384"/>
      <c r="P136" s="384"/>
      <c r="Q136" s="384"/>
      <c r="R136" s="384"/>
      <c r="S136" s="132" t="str">
        <f t="shared" si="77"/>
        <v>TAK</v>
      </c>
      <c r="T136" s="197">
        <v>0</v>
      </c>
      <c r="U136" s="197">
        <v>0</v>
      </c>
      <c r="V136" s="197"/>
      <c r="W136" s="197">
        <v>0</v>
      </c>
    </row>
    <row r="137" spans="1:23" s="295" customFormat="1" x14ac:dyDescent="0.2">
      <c r="A137" s="155"/>
      <c r="B137" s="157"/>
      <c r="C137" s="443">
        <v>4170</v>
      </c>
      <c r="D137" s="444" t="s">
        <v>157</v>
      </c>
      <c r="E137" s="445">
        <v>812</v>
      </c>
      <c r="F137" s="445">
        <v>812</v>
      </c>
      <c r="G137" s="445">
        <v>812</v>
      </c>
      <c r="H137" s="446">
        <v>0</v>
      </c>
      <c r="I137" s="446">
        <v>0</v>
      </c>
      <c r="J137" s="446"/>
      <c r="K137" s="446"/>
      <c r="L137" s="446">
        <v>0</v>
      </c>
      <c r="M137" s="446">
        <v>0</v>
      </c>
      <c r="N137" s="447">
        <v>0</v>
      </c>
      <c r="O137" s="182"/>
      <c r="P137" s="182"/>
      <c r="Q137" s="182"/>
      <c r="R137" s="182"/>
      <c r="S137" s="132" t="str">
        <f t="shared" si="77"/>
        <v>TAK</v>
      </c>
      <c r="T137" s="446">
        <v>0</v>
      </c>
      <c r="U137" s="446">
        <v>0</v>
      </c>
      <c r="V137" s="446"/>
      <c r="W137" s="446">
        <v>0</v>
      </c>
    </row>
    <row r="138" spans="1:23" s="56" customFormat="1" x14ac:dyDescent="0.2">
      <c r="A138" s="141">
        <v>754</v>
      </c>
      <c r="B138" s="153"/>
      <c r="C138" s="158"/>
      <c r="D138" s="142" t="s">
        <v>178</v>
      </c>
      <c r="E138" s="135">
        <f t="shared" ref="E138:R138" si="83">SUM(E139,E141,E159,E164)</f>
        <v>362057</v>
      </c>
      <c r="F138" s="135">
        <f t="shared" si="83"/>
        <v>267057</v>
      </c>
      <c r="G138" s="135">
        <f t="shared" si="83"/>
        <v>76842</v>
      </c>
      <c r="H138" s="135">
        <f t="shared" si="83"/>
        <v>178315</v>
      </c>
      <c r="I138" s="135">
        <f t="shared" si="83"/>
        <v>0</v>
      </c>
      <c r="J138" s="135">
        <f t="shared" si="83"/>
        <v>11900</v>
      </c>
      <c r="K138" s="135">
        <f t="shared" si="83"/>
        <v>0</v>
      </c>
      <c r="L138" s="135">
        <f t="shared" si="83"/>
        <v>0</v>
      </c>
      <c r="M138" s="135">
        <f t="shared" si="83"/>
        <v>0</v>
      </c>
      <c r="N138" s="143">
        <f t="shared" si="83"/>
        <v>95000</v>
      </c>
      <c r="O138" s="143">
        <f t="shared" si="83"/>
        <v>95000</v>
      </c>
      <c r="P138" s="143">
        <f t="shared" si="83"/>
        <v>0</v>
      </c>
      <c r="Q138" s="143">
        <f t="shared" si="83"/>
        <v>0</v>
      </c>
      <c r="R138" s="143">
        <f t="shared" si="83"/>
        <v>0</v>
      </c>
      <c r="S138" s="132" t="str">
        <f t="shared" si="77"/>
        <v>TAK</v>
      </c>
      <c r="T138" s="135">
        <f>SUM(T139,T141,T159,T164)</f>
        <v>0</v>
      </c>
      <c r="U138" s="135">
        <f>SUM(U139,U141,U159,U164)</f>
        <v>0</v>
      </c>
      <c r="V138" s="135"/>
      <c r="W138" s="135">
        <f>SUM(W139,W141,W159,W164)</f>
        <v>0</v>
      </c>
    </row>
    <row r="139" spans="1:23" s="295" customFormat="1" x14ac:dyDescent="0.2">
      <c r="A139" s="155"/>
      <c r="B139" s="63">
        <v>75405</v>
      </c>
      <c r="C139" s="156"/>
      <c r="D139" s="49" t="s">
        <v>226</v>
      </c>
      <c r="E139" s="50">
        <f>SUM(E140)</f>
        <v>1000</v>
      </c>
      <c r="F139" s="50">
        <f t="shared" ref="F139:N139" si="84">SUM(F140)</f>
        <v>1000</v>
      </c>
      <c r="G139" s="50">
        <f t="shared" si="84"/>
        <v>0</v>
      </c>
      <c r="H139" s="50">
        <f t="shared" si="84"/>
        <v>1000</v>
      </c>
      <c r="I139" s="50">
        <f t="shared" si="84"/>
        <v>0</v>
      </c>
      <c r="J139" s="50"/>
      <c r="K139" s="50"/>
      <c r="L139" s="50">
        <f t="shared" si="84"/>
        <v>0</v>
      </c>
      <c r="M139" s="50">
        <f t="shared" si="84"/>
        <v>0</v>
      </c>
      <c r="N139" s="129">
        <f t="shared" si="84"/>
        <v>0</v>
      </c>
      <c r="O139" s="140">
        <v>0</v>
      </c>
      <c r="P139" s="140">
        <v>0</v>
      </c>
      <c r="Q139" s="140">
        <v>0</v>
      </c>
      <c r="R139" s="140">
        <v>0</v>
      </c>
      <c r="S139" s="132" t="str">
        <f t="shared" si="77"/>
        <v>TAK</v>
      </c>
      <c r="T139" s="50">
        <f>SUM(T140)</f>
        <v>0</v>
      </c>
      <c r="U139" s="50">
        <f>SUM(U140)</f>
        <v>0</v>
      </c>
      <c r="V139" s="50"/>
      <c r="W139" s="50">
        <f>SUM(W140)</f>
        <v>0</v>
      </c>
    </row>
    <row r="140" spans="1:23" s="295" customFormat="1" x14ac:dyDescent="0.2">
      <c r="A140" s="155"/>
      <c r="B140" s="157"/>
      <c r="C140" s="377">
        <v>4210</v>
      </c>
      <c r="D140" s="49" t="s">
        <v>158</v>
      </c>
      <c r="E140" s="50">
        <v>1000</v>
      </c>
      <c r="F140" s="50">
        <v>1000</v>
      </c>
      <c r="G140" s="378">
        <v>0</v>
      </c>
      <c r="H140" s="378">
        <v>1000</v>
      </c>
      <c r="I140" s="378">
        <v>0</v>
      </c>
      <c r="J140" s="378"/>
      <c r="K140" s="378"/>
      <c r="L140" s="378">
        <v>0</v>
      </c>
      <c r="M140" s="378">
        <v>0</v>
      </c>
      <c r="N140" s="379">
        <v>0</v>
      </c>
      <c r="O140" s="140">
        <v>0</v>
      </c>
      <c r="P140" s="140">
        <v>0</v>
      </c>
      <c r="Q140" s="140">
        <v>0</v>
      </c>
      <c r="R140" s="140">
        <v>0</v>
      </c>
      <c r="S140" s="132" t="str">
        <f t="shared" si="77"/>
        <v>TAK</v>
      </c>
      <c r="T140" s="378">
        <v>0</v>
      </c>
      <c r="U140" s="378">
        <v>0</v>
      </c>
      <c r="V140" s="378"/>
      <c r="W140" s="378">
        <v>0</v>
      </c>
    </row>
    <row r="141" spans="1:23" s="295" customFormat="1" x14ac:dyDescent="0.2">
      <c r="A141" s="155"/>
      <c r="B141" s="63">
        <v>75412</v>
      </c>
      <c r="C141" s="156"/>
      <c r="D141" s="49" t="s">
        <v>179</v>
      </c>
      <c r="E141" s="50">
        <f>SUM(E142:E158)</f>
        <v>347357</v>
      </c>
      <c r="F141" s="50">
        <f t="shared" ref="F141:R141" si="85">SUM(F142:F158)</f>
        <v>257357</v>
      </c>
      <c r="G141" s="50">
        <f t="shared" si="85"/>
        <v>76842</v>
      </c>
      <c r="H141" s="50">
        <f t="shared" si="85"/>
        <v>168615</v>
      </c>
      <c r="I141" s="50">
        <f t="shared" si="85"/>
        <v>0</v>
      </c>
      <c r="J141" s="50">
        <f t="shared" si="85"/>
        <v>11900</v>
      </c>
      <c r="K141" s="50">
        <f t="shared" si="85"/>
        <v>0</v>
      </c>
      <c r="L141" s="50">
        <f t="shared" si="85"/>
        <v>0</v>
      </c>
      <c r="M141" s="50">
        <f t="shared" si="85"/>
        <v>0</v>
      </c>
      <c r="N141" s="50">
        <f t="shared" si="85"/>
        <v>90000</v>
      </c>
      <c r="O141" s="50">
        <f t="shared" si="85"/>
        <v>90000</v>
      </c>
      <c r="P141" s="50">
        <f t="shared" si="85"/>
        <v>0</v>
      </c>
      <c r="Q141" s="50">
        <f t="shared" si="85"/>
        <v>0</v>
      </c>
      <c r="R141" s="50">
        <f t="shared" si="85"/>
        <v>0</v>
      </c>
      <c r="S141" s="448">
        <f>SUM(S142:S157)</f>
        <v>0</v>
      </c>
      <c r="T141" s="50">
        <f>SUM(T142:T157)</f>
        <v>0</v>
      </c>
      <c r="U141" s="50">
        <f>SUM(U142:U157)</f>
        <v>0</v>
      </c>
      <c r="V141" s="50">
        <f>SUM(V142:V157)</f>
        <v>0</v>
      </c>
      <c r="W141" s="50">
        <f>SUM(W142:W157)</f>
        <v>0</v>
      </c>
    </row>
    <row r="142" spans="1:23" s="295" customFormat="1" x14ac:dyDescent="0.2">
      <c r="A142" s="155"/>
      <c r="B142" s="157"/>
      <c r="C142" s="145">
        <v>3020</v>
      </c>
      <c r="D142" s="146" t="s">
        <v>217</v>
      </c>
      <c r="E142" s="147">
        <f>SUM(F142,N142)</f>
        <v>1900</v>
      </c>
      <c r="F142" s="147">
        <f>SUM(G142:M142)</f>
        <v>1900</v>
      </c>
      <c r="G142" s="385">
        <v>0</v>
      </c>
      <c r="H142" s="449">
        <v>0</v>
      </c>
      <c r="I142" s="385">
        <v>0</v>
      </c>
      <c r="J142" s="385">
        <v>1900</v>
      </c>
      <c r="K142" s="385"/>
      <c r="L142" s="385">
        <v>0</v>
      </c>
      <c r="M142" s="385">
        <v>0</v>
      </c>
      <c r="N142" s="386">
        <v>0</v>
      </c>
      <c r="O142" s="386">
        <v>0</v>
      </c>
      <c r="P142" s="386">
        <v>0</v>
      </c>
      <c r="Q142" s="450">
        <v>0</v>
      </c>
      <c r="R142" s="451">
        <v>0</v>
      </c>
      <c r="S142" s="132" t="str">
        <f t="shared" ref="S142:S168" si="86">IF(SUM(N142,F142)=E142,"TAK","NIE")</f>
        <v>TAK</v>
      </c>
      <c r="T142" s="385">
        <v>0</v>
      </c>
      <c r="U142" s="385">
        <v>0</v>
      </c>
      <c r="V142" s="385"/>
      <c r="W142" s="385">
        <v>0</v>
      </c>
    </row>
    <row r="143" spans="1:23" s="295" customFormat="1" x14ac:dyDescent="0.2">
      <c r="A143" s="155"/>
      <c r="B143" s="157"/>
      <c r="C143" s="42">
        <v>3030</v>
      </c>
      <c r="D143" s="43" t="s">
        <v>252</v>
      </c>
      <c r="E143" s="44">
        <f t="shared" ref="E143:E157" si="87">SUM(F143,N143)</f>
        <v>10000</v>
      </c>
      <c r="F143" s="44">
        <f t="shared" ref="F143:F158" si="88">SUM(G143:M143)</f>
        <v>10000</v>
      </c>
      <c r="G143" s="452"/>
      <c r="H143" s="171"/>
      <c r="I143" s="171"/>
      <c r="J143" s="171">
        <v>10000</v>
      </c>
      <c r="K143" s="171">
        <v>0</v>
      </c>
      <c r="L143" s="171">
        <v>0</v>
      </c>
      <c r="M143" s="171">
        <v>0</v>
      </c>
      <c r="N143" s="183">
        <v>0</v>
      </c>
      <c r="O143" s="183">
        <v>0</v>
      </c>
      <c r="P143" s="183">
        <v>0</v>
      </c>
      <c r="Q143" s="183">
        <v>0</v>
      </c>
      <c r="R143" s="171">
        <v>0</v>
      </c>
      <c r="S143" s="132" t="str">
        <f t="shared" si="86"/>
        <v>TAK</v>
      </c>
      <c r="T143" s="64"/>
      <c r="U143" s="64"/>
      <c r="V143" s="64"/>
      <c r="W143" s="64"/>
    </row>
    <row r="144" spans="1:23" s="295" customFormat="1" x14ac:dyDescent="0.2">
      <c r="A144" s="155"/>
      <c r="B144" s="157"/>
      <c r="C144" s="42">
        <v>4010</v>
      </c>
      <c r="D144" s="43" t="s">
        <v>163</v>
      </c>
      <c r="E144" s="44">
        <f t="shared" si="87"/>
        <v>58145</v>
      </c>
      <c r="F144" s="44">
        <f t="shared" si="88"/>
        <v>58145</v>
      </c>
      <c r="G144" s="44">
        <v>58145</v>
      </c>
      <c r="H144" s="171">
        <v>0</v>
      </c>
      <c r="I144" s="171">
        <v>0</v>
      </c>
      <c r="J144" s="171"/>
      <c r="K144" s="171"/>
      <c r="L144" s="171">
        <v>0</v>
      </c>
      <c r="M144" s="171">
        <v>0</v>
      </c>
      <c r="N144" s="183">
        <v>0</v>
      </c>
      <c r="O144" s="183">
        <v>0</v>
      </c>
      <c r="P144" s="183">
        <v>0</v>
      </c>
      <c r="Q144" s="183">
        <v>0</v>
      </c>
      <c r="R144" s="171">
        <v>0</v>
      </c>
      <c r="S144" s="132" t="str">
        <f t="shared" si="86"/>
        <v>TAK</v>
      </c>
      <c r="T144" s="171">
        <v>0</v>
      </c>
      <c r="U144" s="171">
        <v>0</v>
      </c>
      <c r="V144" s="171"/>
      <c r="W144" s="171">
        <v>0</v>
      </c>
    </row>
    <row r="145" spans="1:23" s="295" customFormat="1" x14ac:dyDescent="0.2">
      <c r="A145" s="155"/>
      <c r="B145" s="157"/>
      <c r="C145" s="42">
        <v>4040</v>
      </c>
      <c r="D145" s="43" t="s">
        <v>164</v>
      </c>
      <c r="E145" s="44">
        <f t="shared" si="87"/>
        <v>4624</v>
      </c>
      <c r="F145" s="44">
        <f t="shared" si="88"/>
        <v>4624</v>
      </c>
      <c r="G145" s="44">
        <v>4624</v>
      </c>
      <c r="H145" s="171">
        <v>0</v>
      </c>
      <c r="I145" s="171">
        <v>0</v>
      </c>
      <c r="J145" s="171"/>
      <c r="K145" s="171"/>
      <c r="L145" s="171">
        <v>0</v>
      </c>
      <c r="M145" s="171">
        <v>0</v>
      </c>
      <c r="N145" s="183">
        <v>0</v>
      </c>
      <c r="O145" s="183">
        <v>0</v>
      </c>
      <c r="P145" s="183">
        <v>0</v>
      </c>
      <c r="Q145" s="183">
        <v>0</v>
      </c>
      <c r="R145" s="171">
        <v>0</v>
      </c>
      <c r="S145" s="132" t="str">
        <f t="shared" si="86"/>
        <v>TAK</v>
      </c>
      <c r="T145" s="171">
        <v>0</v>
      </c>
      <c r="U145" s="171">
        <v>0</v>
      </c>
      <c r="V145" s="171"/>
      <c r="W145" s="171">
        <v>0</v>
      </c>
    </row>
    <row r="146" spans="1:23" s="295" customFormat="1" x14ac:dyDescent="0.2">
      <c r="A146" s="155"/>
      <c r="B146" s="157"/>
      <c r="C146" s="42">
        <v>4110</v>
      </c>
      <c r="D146" s="43" t="s">
        <v>161</v>
      </c>
      <c r="E146" s="44">
        <f t="shared" si="87"/>
        <v>9535</v>
      </c>
      <c r="F146" s="44">
        <f t="shared" si="88"/>
        <v>9535</v>
      </c>
      <c r="G146" s="44">
        <v>9535</v>
      </c>
      <c r="H146" s="44">
        <v>0</v>
      </c>
      <c r="I146" s="171">
        <v>0</v>
      </c>
      <c r="J146" s="171"/>
      <c r="K146" s="171"/>
      <c r="L146" s="171">
        <v>0</v>
      </c>
      <c r="M146" s="171">
        <v>0</v>
      </c>
      <c r="N146" s="183">
        <v>0</v>
      </c>
      <c r="O146" s="183">
        <v>0</v>
      </c>
      <c r="P146" s="183">
        <v>0</v>
      </c>
      <c r="Q146" s="183">
        <v>0</v>
      </c>
      <c r="R146" s="171">
        <v>0</v>
      </c>
      <c r="S146" s="132" t="str">
        <f t="shared" si="86"/>
        <v>TAK</v>
      </c>
      <c r="T146" s="171">
        <v>0</v>
      </c>
      <c r="U146" s="171">
        <v>0</v>
      </c>
      <c r="V146" s="171"/>
      <c r="W146" s="171">
        <v>0</v>
      </c>
    </row>
    <row r="147" spans="1:23" s="295" customFormat="1" x14ac:dyDescent="0.2">
      <c r="A147" s="155"/>
      <c r="B147" s="157"/>
      <c r="C147" s="42">
        <v>4120</v>
      </c>
      <c r="D147" s="43" t="s">
        <v>162</v>
      </c>
      <c r="E147" s="44">
        <f t="shared" si="87"/>
        <v>1538</v>
      </c>
      <c r="F147" s="44">
        <f t="shared" si="88"/>
        <v>1538</v>
      </c>
      <c r="G147" s="44">
        <v>1538</v>
      </c>
      <c r="H147" s="44">
        <v>0</v>
      </c>
      <c r="I147" s="171">
        <v>0</v>
      </c>
      <c r="J147" s="171"/>
      <c r="K147" s="171"/>
      <c r="L147" s="171">
        <v>0</v>
      </c>
      <c r="M147" s="171">
        <v>0</v>
      </c>
      <c r="N147" s="183">
        <v>0</v>
      </c>
      <c r="O147" s="183">
        <v>0</v>
      </c>
      <c r="P147" s="183">
        <v>0</v>
      </c>
      <c r="Q147" s="183">
        <v>0</v>
      </c>
      <c r="R147" s="171">
        <v>0</v>
      </c>
      <c r="S147" s="132" t="str">
        <f t="shared" si="86"/>
        <v>TAK</v>
      </c>
      <c r="T147" s="171">
        <v>0</v>
      </c>
      <c r="U147" s="171">
        <v>0</v>
      </c>
      <c r="V147" s="171"/>
      <c r="W147" s="171">
        <v>0</v>
      </c>
    </row>
    <row r="148" spans="1:23" s="295" customFormat="1" x14ac:dyDescent="0.2">
      <c r="A148" s="155"/>
      <c r="B148" s="157"/>
      <c r="C148" s="42">
        <v>4170</v>
      </c>
      <c r="D148" s="43" t="s">
        <v>157</v>
      </c>
      <c r="E148" s="44">
        <f t="shared" si="87"/>
        <v>3000</v>
      </c>
      <c r="F148" s="44">
        <f t="shared" si="88"/>
        <v>3000</v>
      </c>
      <c r="G148" s="44">
        <v>3000</v>
      </c>
      <c r="H148" s="171">
        <v>0</v>
      </c>
      <c r="I148" s="171">
        <v>0</v>
      </c>
      <c r="J148" s="171"/>
      <c r="K148" s="171"/>
      <c r="L148" s="171">
        <v>0</v>
      </c>
      <c r="M148" s="171">
        <v>0</v>
      </c>
      <c r="N148" s="183">
        <v>0</v>
      </c>
      <c r="O148" s="183">
        <v>0</v>
      </c>
      <c r="P148" s="183">
        <v>0</v>
      </c>
      <c r="Q148" s="183">
        <v>0</v>
      </c>
      <c r="R148" s="171">
        <v>0</v>
      </c>
      <c r="S148" s="132" t="str">
        <f t="shared" si="86"/>
        <v>TAK</v>
      </c>
      <c r="T148" s="171">
        <v>0</v>
      </c>
      <c r="U148" s="171">
        <v>0</v>
      </c>
      <c r="V148" s="171"/>
      <c r="W148" s="171">
        <v>0</v>
      </c>
    </row>
    <row r="149" spans="1:23" s="295" customFormat="1" x14ac:dyDescent="0.2">
      <c r="A149" s="155"/>
      <c r="B149" s="157"/>
      <c r="C149" s="42">
        <v>4210</v>
      </c>
      <c r="D149" s="43" t="s">
        <v>158</v>
      </c>
      <c r="E149" s="44">
        <f t="shared" si="87"/>
        <v>84500</v>
      </c>
      <c r="F149" s="44">
        <f t="shared" si="88"/>
        <v>84500</v>
      </c>
      <c r="G149" s="171">
        <v>0</v>
      </c>
      <c r="H149" s="171">
        <v>84500</v>
      </c>
      <c r="I149" s="171">
        <v>0</v>
      </c>
      <c r="J149" s="171"/>
      <c r="K149" s="171"/>
      <c r="L149" s="171">
        <v>0</v>
      </c>
      <c r="M149" s="171">
        <v>0</v>
      </c>
      <c r="N149" s="183">
        <v>0</v>
      </c>
      <c r="O149" s="183">
        <v>0</v>
      </c>
      <c r="P149" s="183">
        <v>0</v>
      </c>
      <c r="Q149" s="183">
        <v>0</v>
      </c>
      <c r="R149" s="171">
        <v>0</v>
      </c>
      <c r="S149" s="132" t="str">
        <f t="shared" si="86"/>
        <v>TAK</v>
      </c>
      <c r="T149" s="171">
        <v>0</v>
      </c>
      <c r="U149" s="171">
        <v>0</v>
      </c>
      <c r="V149" s="171"/>
      <c r="W149" s="171">
        <v>0</v>
      </c>
    </row>
    <row r="150" spans="1:23" s="295" customFormat="1" x14ac:dyDescent="0.2">
      <c r="A150" s="155"/>
      <c r="B150" s="157"/>
      <c r="C150" s="42">
        <v>4260</v>
      </c>
      <c r="D150" s="43" t="s">
        <v>165</v>
      </c>
      <c r="E150" s="44">
        <f t="shared" si="87"/>
        <v>18000</v>
      </c>
      <c r="F150" s="44">
        <f t="shared" si="88"/>
        <v>18000</v>
      </c>
      <c r="G150" s="171">
        <v>0</v>
      </c>
      <c r="H150" s="171">
        <v>18000</v>
      </c>
      <c r="I150" s="171">
        <v>0</v>
      </c>
      <c r="J150" s="171"/>
      <c r="K150" s="171"/>
      <c r="L150" s="171">
        <v>0</v>
      </c>
      <c r="M150" s="171">
        <v>0</v>
      </c>
      <c r="N150" s="183">
        <v>0</v>
      </c>
      <c r="O150" s="183">
        <v>0</v>
      </c>
      <c r="P150" s="183">
        <v>0</v>
      </c>
      <c r="Q150" s="183">
        <v>0</v>
      </c>
      <c r="R150" s="171">
        <v>0</v>
      </c>
      <c r="S150" s="132" t="str">
        <f t="shared" si="86"/>
        <v>TAK</v>
      </c>
      <c r="T150" s="171">
        <v>0</v>
      </c>
      <c r="U150" s="171">
        <v>0</v>
      </c>
      <c r="V150" s="171"/>
      <c r="W150" s="171">
        <v>0</v>
      </c>
    </row>
    <row r="151" spans="1:23" s="295" customFormat="1" x14ac:dyDescent="0.2">
      <c r="A151" s="155"/>
      <c r="B151" s="157"/>
      <c r="C151" s="42">
        <v>4270</v>
      </c>
      <c r="D151" s="43" t="s">
        <v>150</v>
      </c>
      <c r="E151" s="44">
        <f t="shared" si="87"/>
        <v>28900</v>
      </c>
      <c r="F151" s="44">
        <f t="shared" si="88"/>
        <v>28900</v>
      </c>
      <c r="G151" s="171">
        <v>0</v>
      </c>
      <c r="H151" s="171">
        <v>28900</v>
      </c>
      <c r="I151" s="171">
        <v>0</v>
      </c>
      <c r="J151" s="171"/>
      <c r="K151" s="171"/>
      <c r="L151" s="171">
        <v>0</v>
      </c>
      <c r="M151" s="171">
        <v>0</v>
      </c>
      <c r="N151" s="183">
        <v>0</v>
      </c>
      <c r="O151" s="183">
        <v>0</v>
      </c>
      <c r="P151" s="183">
        <v>0</v>
      </c>
      <c r="Q151" s="183">
        <v>0</v>
      </c>
      <c r="R151" s="171">
        <v>0</v>
      </c>
      <c r="S151" s="132" t="str">
        <f t="shared" si="86"/>
        <v>TAK</v>
      </c>
      <c r="T151" s="171">
        <v>0</v>
      </c>
      <c r="U151" s="171">
        <v>0</v>
      </c>
      <c r="V151" s="171"/>
      <c r="W151" s="171">
        <v>0</v>
      </c>
    </row>
    <row r="152" spans="1:23" s="295" customFormat="1" x14ac:dyDescent="0.2">
      <c r="A152" s="155"/>
      <c r="B152" s="157"/>
      <c r="C152" s="42">
        <v>4280</v>
      </c>
      <c r="D152" s="43" t="s">
        <v>173</v>
      </c>
      <c r="E152" s="44">
        <f t="shared" si="87"/>
        <v>7200</v>
      </c>
      <c r="F152" s="44">
        <f t="shared" si="88"/>
        <v>7200</v>
      </c>
      <c r="G152" s="171">
        <v>0</v>
      </c>
      <c r="H152" s="171">
        <v>7200</v>
      </c>
      <c r="I152" s="171">
        <v>0</v>
      </c>
      <c r="J152" s="171"/>
      <c r="K152" s="171"/>
      <c r="L152" s="171">
        <v>0</v>
      </c>
      <c r="M152" s="171">
        <v>0</v>
      </c>
      <c r="N152" s="183">
        <v>0</v>
      </c>
      <c r="O152" s="183">
        <v>0</v>
      </c>
      <c r="P152" s="183">
        <v>0</v>
      </c>
      <c r="Q152" s="183">
        <v>0</v>
      </c>
      <c r="R152" s="171">
        <v>0</v>
      </c>
      <c r="S152" s="132" t="str">
        <f t="shared" si="86"/>
        <v>TAK</v>
      </c>
      <c r="T152" s="171">
        <v>0</v>
      </c>
      <c r="U152" s="171">
        <v>0</v>
      </c>
      <c r="V152" s="171"/>
      <c r="W152" s="171">
        <v>0</v>
      </c>
    </row>
    <row r="153" spans="1:23" s="295" customFormat="1" x14ac:dyDescent="0.2">
      <c r="A153" s="155"/>
      <c r="B153" s="157"/>
      <c r="C153" s="42">
        <v>4300</v>
      </c>
      <c r="D153" s="43" t="s">
        <v>154</v>
      </c>
      <c r="E153" s="44">
        <f t="shared" si="87"/>
        <v>8700</v>
      </c>
      <c r="F153" s="44">
        <f t="shared" si="88"/>
        <v>8700</v>
      </c>
      <c r="G153" s="171">
        <v>0</v>
      </c>
      <c r="H153" s="171">
        <v>8700</v>
      </c>
      <c r="I153" s="171">
        <v>0</v>
      </c>
      <c r="J153" s="171"/>
      <c r="K153" s="171"/>
      <c r="L153" s="171">
        <v>0</v>
      </c>
      <c r="M153" s="171">
        <v>0</v>
      </c>
      <c r="N153" s="183">
        <v>0</v>
      </c>
      <c r="O153" s="183">
        <v>0</v>
      </c>
      <c r="P153" s="183">
        <v>0</v>
      </c>
      <c r="Q153" s="183">
        <v>0</v>
      </c>
      <c r="R153" s="171">
        <v>0</v>
      </c>
      <c r="S153" s="132" t="str">
        <f t="shared" si="86"/>
        <v>TAK</v>
      </c>
      <c r="T153" s="171">
        <v>0</v>
      </c>
      <c r="U153" s="171">
        <v>0</v>
      </c>
      <c r="V153" s="171"/>
      <c r="W153" s="171">
        <v>0</v>
      </c>
    </row>
    <row r="154" spans="1:23" s="295" customFormat="1" ht="22.5" x14ac:dyDescent="0.2">
      <c r="A154" s="155"/>
      <c r="B154" s="157"/>
      <c r="C154" s="45">
        <v>4370</v>
      </c>
      <c r="D154" s="196" t="s">
        <v>350</v>
      </c>
      <c r="E154" s="47">
        <f t="shared" si="87"/>
        <v>1500</v>
      </c>
      <c r="F154" s="47">
        <f t="shared" si="88"/>
        <v>1500</v>
      </c>
      <c r="G154" s="187">
        <v>0</v>
      </c>
      <c r="H154" s="187">
        <v>1500</v>
      </c>
      <c r="I154" s="187">
        <v>0</v>
      </c>
      <c r="J154" s="187"/>
      <c r="K154" s="187"/>
      <c r="L154" s="187">
        <v>0</v>
      </c>
      <c r="M154" s="187">
        <v>0</v>
      </c>
      <c r="N154" s="188">
        <v>0</v>
      </c>
      <c r="O154" s="188">
        <v>0</v>
      </c>
      <c r="P154" s="188">
        <v>0</v>
      </c>
      <c r="Q154" s="188">
        <v>0</v>
      </c>
      <c r="R154" s="187">
        <v>0</v>
      </c>
      <c r="S154" s="132" t="str">
        <f t="shared" si="86"/>
        <v>TAK</v>
      </c>
      <c r="T154" s="187">
        <v>0</v>
      </c>
      <c r="U154" s="187">
        <v>0</v>
      </c>
      <c r="V154" s="187"/>
      <c r="W154" s="187">
        <v>0</v>
      </c>
    </row>
    <row r="155" spans="1:23" s="295" customFormat="1" x14ac:dyDescent="0.2">
      <c r="A155" s="155"/>
      <c r="B155" s="157"/>
      <c r="C155" s="42">
        <v>4410</v>
      </c>
      <c r="D155" s="43" t="s">
        <v>172</v>
      </c>
      <c r="E155" s="44">
        <f t="shared" si="87"/>
        <v>1200</v>
      </c>
      <c r="F155" s="44">
        <f t="shared" si="88"/>
        <v>1200</v>
      </c>
      <c r="G155" s="171">
        <v>0</v>
      </c>
      <c r="H155" s="171">
        <v>1200</v>
      </c>
      <c r="I155" s="171">
        <v>0</v>
      </c>
      <c r="J155" s="171"/>
      <c r="K155" s="171"/>
      <c r="L155" s="171">
        <v>0</v>
      </c>
      <c r="M155" s="171">
        <v>0</v>
      </c>
      <c r="N155" s="183">
        <v>0</v>
      </c>
      <c r="O155" s="183">
        <v>0</v>
      </c>
      <c r="P155" s="183">
        <v>0</v>
      </c>
      <c r="Q155" s="183">
        <v>0</v>
      </c>
      <c r="R155" s="171">
        <v>0</v>
      </c>
      <c r="S155" s="132" t="str">
        <f t="shared" si="86"/>
        <v>TAK</v>
      </c>
      <c r="T155" s="171">
        <v>0</v>
      </c>
      <c r="U155" s="171">
        <v>0</v>
      </c>
      <c r="V155" s="171"/>
      <c r="W155" s="171">
        <v>0</v>
      </c>
    </row>
    <row r="156" spans="1:23" s="295" customFormat="1" x14ac:dyDescent="0.2">
      <c r="A156" s="155"/>
      <c r="B156" s="157"/>
      <c r="C156" s="42">
        <v>4430</v>
      </c>
      <c r="D156" s="43" t="s">
        <v>155</v>
      </c>
      <c r="E156" s="44">
        <f t="shared" si="87"/>
        <v>16800</v>
      </c>
      <c r="F156" s="44">
        <f t="shared" si="88"/>
        <v>16800</v>
      </c>
      <c r="G156" s="171">
        <v>0</v>
      </c>
      <c r="H156" s="171">
        <v>16800</v>
      </c>
      <c r="I156" s="171">
        <v>0</v>
      </c>
      <c r="J156" s="171"/>
      <c r="K156" s="171"/>
      <c r="L156" s="171">
        <v>0</v>
      </c>
      <c r="M156" s="171">
        <v>0</v>
      </c>
      <c r="N156" s="183">
        <v>0</v>
      </c>
      <c r="O156" s="183">
        <v>0</v>
      </c>
      <c r="P156" s="183">
        <v>0</v>
      </c>
      <c r="Q156" s="183">
        <v>0</v>
      </c>
      <c r="R156" s="171">
        <v>0</v>
      </c>
      <c r="S156" s="132" t="str">
        <f t="shared" si="86"/>
        <v>TAK</v>
      </c>
      <c r="T156" s="171">
        <v>0</v>
      </c>
      <c r="U156" s="171">
        <v>0</v>
      </c>
      <c r="V156" s="171"/>
      <c r="W156" s="171">
        <v>0</v>
      </c>
    </row>
    <row r="157" spans="1:23" s="295" customFormat="1" x14ac:dyDescent="0.2">
      <c r="A157" s="155"/>
      <c r="B157" s="157"/>
      <c r="C157" s="42">
        <v>4440</v>
      </c>
      <c r="D157" s="43" t="s">
        <v>167</v>
      </c>
      <c r="E157" s="44">
        <f t="shared" si="87"/>
        <v>1815</v>
      </c>
      <c r="F157" s="44">
        <f t="shared" si="88"/>
        <v>1815</v>
      </c>
      <c r="G157" s="171">
        <v>0</v>
      </c>
      <c r="H157" s="171">
        <v>1815</v>
      </c>
      <c r="I157" s="171">
        <v>0</v>
      </c>
      <c r="J157" s="171"/>
      <c r="K157" s="171"/>
      <c r="L157" s="171">
        <v>0</v>
      </c>
      <c r="M157" s="171">
        <v>0</v>
      </c>
      <c r="N157" s="183">
        <v>0</v>
      </c>
      <c r="O157" s="183">
        <v>0</v>
      </c>
      <c r="P157" s="183">
        <v>0</v>
      </c>
      <c r="Q157" s="183">
        <v>0</v>
      </c>
      <c r="R157" s="171">
        <v>0</v>
      </c>
      <c r="S157" s="132" t="str">
        <f t="shared" si="86"/>
        <v>TAK</v>
      </c>
      <c r="T157" s="171">
        <v>0</v>
      </c>
      <c r="U157" s="171">
        <v>0</v>
      </c>
      <c r="V157" s="171"/>
      <c r="W157" s="171">
        <v>0</v>
      </c>
    </row>
    <row r="158" spans="1:23" s="295" customFormat="1" x14ac:dyDescent="0.2">
      <c r="A158" s="155"/>
      <c r="B158" s="157"/>
      <c r="C158" s="145">
        <v>6060</v>
      </c>
      <c r="D158" s="146" t="s">
        <v>323</v>
      </c>
      <c r="E158" s="147">
        <f>SUM(F158,N158)</f>
        <v>90000</v>
      </c>
      <c r="F158" s="47">
        <f t="shared" si="88"/>
        <v>0</v>
      </c>
      <c r="G158" s="408">
        <v>0</v>
      </c>
      <c r="H158" s="408">
        <v>0</v>
      </c>
      <c r="I158" s="408">
        <v>0</v>
      </c>
      <c r="J158" s="408">
        <v>0</v>
      </c>
      <c r="K158" s="408">
        <v>0</v>
      </c>
      <c r="L158" s="408">
        <v>0</v>
      </c>
      <c r="M158" s="408">
        <v>0</v>
      </c>
      <c r="N158" s="408">
        <f>SUM(O158:R158)</f>
        <v>90000</v>
      </c>
      <c r="O158" s="517">
        <v>90000</v>
      </c>
      <c r="P158" s="426">
        <v>0</v>
      </c>
      <c r="Q158" s="426">
        <v>0</v>
      </c>
      <c r="R158" s="518">
        <v>0</v>
      </c>
      <c r="S158" s="132" t="str">
        <f t="shared" si="86"/>
        <v>TAK</v>
      </c>
      <c r="T158" s="412"/>
      <c r="U158" s="412"/>
      <c r="V158" s="412"/>
      <c r="W158" s="412"/>
    </row>
    <row r="159" spans="1:23" s="295" customFormat="1" x14ac:dyDescent="0.2">
      <c r="A159" s="155"/>
      <c r="B159" s="63">
        <v>75414</v>
      </c>
      <c r="C159" s="156"/>
      <c r="D159" s="49" t="s">
        <v>180</v>
      </c>
      <c r="E159" s="50">
        <f>SUM(E160:E163)</f>
        <v>7700</v>
      </c>
      <c r="F159" s="50">
        <f t="shared" ref="F159:R159" si="89">SUM(F160:F163)</f>
        <v>2700</v>
      </c>
      <c r="G159" s="50">
        <f t="shared" si="89"/>
        <v>0</v>
      </c>
      <c r="H159" s="50">
        <f t="shared" si="89"/>
        <v>2700</v>
      </c>
      <c r="I159" s="50">
        <f t="shared" si="89"/>
        <v>0</v>
      </c>
      <c r="J159" s="50">
        <f t="shared" si="89"/>
        <v>0</v>
      </c>
      <c r="K159" s="50">
        <f t="shared" si="89"/>
        <v>0</v>
      </c>
      <c r="L159" s="50">
        <f t="shared" si="89"/>
        <v>0</v>
      </c>
      <c r="M159" s="50">
        <f t="shared" si="89"/>
        <v>0</v>
      </c>
      <c r="N159" s="50">
        <f t="shared" si="89"/>
        <v>5000</v>
      </c>
      <c r="O159" s="50">
        <f t="shared" si="89"/>
        <v>5000</v>
      </c>
      <c r="P159" s="50">
        <f t="shared" si="89"/>
        <v>0</v>
      </c>
      <c r="Q159" s="50">
        <f t="shared" si="89"/>
        <v>0</v>
      </c>
      <c r="R159" s="50">
        <f t="shared" si="89"/>
        <v>0</v>
      </c>
      <c r="S159" s="132" t="str">
        <f>IF(SUM(N159,F159)=E159,"TAK","NIE")</f>
        <v>TAK</v>
      </c>
      <c r="T159" s="50">
        <f>SUM(T160:T162)</f>
        <v>0</v>
      </c>
      <c r="U159" s="50">
        <f>SUM(U160:U162)</f>
        <v>0</v>
      </c>
      <c r="V159" s="50"/>
      <c r="W159" s="50">
        <f>SUM(W160:W162)</f>
        <v>0</v>
      </c>
    </row>
    <row r="160" spans="1:23" s="295" customFormat="1" x14ac:dyDescent="0.2">
      <c r="A160" s="155"/>
      <c r="B160" s="157"/>
      <c r="C160" s="387">
        <v>4210</v>
      </c>
      <c r="D160" s="40" t="s">
        <v>158</v>
      </c>
      <c r="E160" s="41">
        <v>1500</v>
      </c>
      <c r="F160" s="41">
        <v>1500</v>
      </c>
      <c r="G160" s="395">
        <v>0</v>
      </c>
      <c r="H160" s="41">
        <v>1500</v>
      </c>
      <c r="I160" s="395">
        <v>0</v>
      </c>
      <c r="J160" s="395">
        <v>0</v>
      </c>
      <c r="K160" s="395">
        <v>0</v>
      </c>
      <c r="L160" s="395">
        <v>0</v>
      </c>
      <c r="M160" s="395">
        <v>0</v>
      </c>
      <c r="N160" s="395">
        <v>0</v>
      </c>
      <c r="O160" s="395">
        <v>0</v>
      </c>
      <c r="P160" s="395">
        <v>0</v>
      </c>
      <c r="Q160" s="395">
        <v>0</v>
      </c>
      <c r="R160" s="395">
        <v>0</v>
      </c>
      <c r="S160" s="132" t="str">
        <f t="shared" si="86"/>
        <v>TAK</v>
      </c>
      <c r="T160" s="395">
        <v>0</v>
      </c>
      <c r="U160" s="395">
        <v>0</v>
      </c>
      <c r="V160" s="395"/>
      <c r="W160" s="395">
        <v>0</v>
      </c>
    </row>
    <row r="161" spans="1:23" s="295" customFormat="1" x14ac:dyDescent="0.2">
      <c r="A161" s="155"/>
      <c r="B161" s="157"/>
      <c r="C161" s="42">
        <v>4270</v>
      </c>
      <c r="D161" s="43" t="s">
        <v>150</v>
      </c>
      <c r="E161" s="44">
        <v>500</v>
      </c>
      <c r="F161" s="44">
        <v>500</v>
      </c>
      <c r="G161" s="171">
        <v>0</v>
      </c>
      <c r="H161" s="44">
        <v>500</v>
      </c>
      <c r="I161" s="171">
        <v>0</v>
      </c>
      <c r="J161" s="171">
        <v>0</v>
      </c>
      <c r="K161" s="17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32" t="str">
        <f t="shared" si="86"/>
        <v>TAK</v>
      </c>
      <c r="T161" s="171">
        <v>0</v>
      </c>
      <c r="U161" s="171">
        <v>0</v>
      </c>
      <c r="V161" s="171"/>
      <c r="W161" s="171">
        <v>0</v>
      </c>
    </row>
    <row r="162" spans="1:23" s="295" customFormat="1" x14ac:dyDescent="0.2">
      <c r="A162" s="155"/>
      <c r="B162" s="157"/>
      <c r="C162" s="177">
        <v>4300</v>
      </c>
      <c r="D162" s="178" t="s">
        <v>154</v>
      </c>
      <c r="E162" s="179">
        <v>700</v>
      </c>
      <c r="F162" s="179">
        <v>700</v>
      </c>
      <c r="G162" s="428">
        <v>0</v>
      </c>
      <c r="H162" s="179">
        <v>700</v>
      </c>
      <c r="I162" s="428">
        <v>0</v>
      </c>
      <c r="J162" s="428">
        <v>0</v>
      </c>
      <c r="K162" s="428">
        <v>0</v>
      </c>
      <c r="L162" s="428">
        <v>0</v>
      </c>
      <c r="M162" s="428">
        <v>0</v>
      </c>
      <c r="N162" s="428">
        <v>0</v>
      </c>
      <c r="O162" s="428">
        <v>0</v>
      </c>
      <c r="P162" s="428">
        <v>0</v>
      </c>
      <c r="Q162" s="428">
        <v>0</v>
      </c>
      <c r="R162" s="428">
        <v>0</v>
      </c>
      <c r="S162" s="132" t="str">
        <f t="shared" si="86"/>
        <v>TAK</v>
      </c>
      <c r="T162" s="428">
        <v>0</v>
      </c>
      <c r="U162" s="428">
        <v>0</v>
      </c>
      <c r="V162" s="428"/>
      <c r="W162" s="428">
        <v>0</v>
      </c>
    </row>
    <row r="163" spans="1:23" s="295" customFormat="1" x14ac:dyDescent="0.2">
      <c r="A163" s="155"/>
      <c r="B163" s="157"/>
      <c r="C163" s="42">
        <v>6060</v>
      </c>
      <c r="D163" s="43" t="s">
        <v>176</v>
      </c>
      <c r="E163" s="44">
        <f>SUM(F163,N163)</f>
        <v>5000</v>
      </c>
      <c r="F163" s="44">
        <f t="shared" ref="F163" si="90">SUM(G163:M163)</f>
        <v>0</v>
      </c>
      <c r="G163" s="406">
        <f t="shared" ref="G163:M163" si="91">SUM(G164)</f>
        <v>0</v>
      </c>
      <c r="H163" s="406">
        <v>0</v>
      </c>
      <c r="I163" s="406">
        <f t="shared" si="91"/>
        <v>0</v>
      </c>
      <c r="J163" s="406">
        <f t="shared" si="91"/>
        <v>0</v>
      </c>
      <c r="K163" s="406">
        <f t="shared" si="91"/>
        <v>0</v>
      </c>
      <c r="L163" s="406">
        <f t="shared" si="91"/>
        <v>0</v>
      </c>
      <c r="M163" s="406">
        <f t="shared" si="91"/>
        <v>0</v>
      </c>
      <c r="N163" s="419">
        <f>SUM(O163:R163)</f>
        <v>5000</v>
      </c>
      <c r="O163" s="175">
        <v>5000</v>
      </c>
      <c r="P163" s="175">
        <f t="shared" ref="P163:R163" si="92">SUM(P164)</f>
        <v>0</v>
      </c>
      <c r="Q163" s="175">
        <f t="shared" si="92"/>
        <v>0</v>
      </c>
      <c r="R163" s="175">
        <f t="shared" si="92"/>
        <v>0</v>
      </c>
      <c r="S163" s="132" t="str">
        <f t="shared" si="86"/>
        <v>TAK</v>
      </c>
      <c r="T163" s="179">
        <f>SUM(T164)</f>
        <v>0</v>
      </c>
      <c r="U163" s="179">
        <f>SUM(U164)</f>
        <v>0</v>
      </c>
      <c r="V163" s="179"/>
      <c r="W163" s="179">
        <f>SUM(W164)</f>
        <v>0</v>
      </c>
    </row>
    <row r="164" spans="1:23" s="295" customFormat="1" x14ac:dyDescent="0.2">
      <c r="A164" s="155"/>
      <c r="B164" s="63">
        <v>75495</v>
      </c>
      <c r="C164" s="156"/>
      <c r="D164" s="49" t="s">
        <v>139</v>
      </c>
      <c r="E164" s="50">
        <f>SUM(E165)</f>
        <v>6000</v>
      </c>
      <c r="F164" s="50">
        <f t="shared" ref="F164:W164" si="93">SUM(F165)</f>
        <v>6000</v>
      </c>
      <c r="G164" s="50">
        <f t="shared" si="93"/>
        <v>0</v>
      </c>
      <c r="H164" s="50">
        <f t="shared" si="93"/>
        <v>6000</v>
      </c>
      <c r="I164" s="50">
        <f t="shared" si="93"/>
        <v>0</v>
      </c>
      <c r="J164" s="50">
        <f t="shared" si="93"/>
        <v>0</v>
      </c>
      <c r="K164" s="50">
        <f t="shared" si="93"/>
        <v>0</v>
      </c>
      <c r="L164" s="50">
        <f t="shared" si="93"/>
        <v>0</v>
      </c>
      <c r="M164" s="50">
        <f t="shared" si="93"/>
        <v>0</v>
      </c>
      <c r="N164" s="50">
        <f t="shared" si="93"/>
        <v>0</v>
      </c>
      <c r="O164" s="50">
        <f t="shared" si="93"/>
        <v>0</v>
      </c>
      <c r="P164" s="50">
        <f t="shared" si="93"/>
        <v>0</v>
      </c>
      <c r="Q164" s="50">
        <f t="shared" si="93"/>
        <v>0</v>
      </c>
      <c r="R164" s="50">
        <f t="shared" si="93"/>
        <v>0</v>
      </c>
      <c r="S164" s="50">
        <f t="shared" si="93"/>
        <v>0</v>
      </c>
      <c r="T164" s="50">
        <f t="shared" si="93"/>
        <v>0</v>
      </c>
      <c r="U164" s="50">
        <f t="shared" si="93"/>
        <v>0</v>
      </c>
      <c r="V164" s="50">
        <f t="shared" si="93"/>
        <v>0</v>
      </c>
      <c r="W164" s="50">
        <f t="shared" si="93"/>
        <v>0</v>
      </c>
    </row>
    <row r="165" spans="1:23" s="295" customFormat="1" x14ac:dyDescent="0.2">
      <c r="A165" s="155"/>
      <c r="B165" s="157"/>
      <c r="C165" s="380">
        <v>4300</v>
      </c>
      <c r="D165" s="374" t="s">
        <v>154</v>
      </c>
      <c r="E165" s="382">
        <v>6000</v>
      </c>
      <c r="F165" s="382">
        <v>6000</v>
      </c>
      <c r="G165" s="385">
        <v>0</v>
      </c>
      <c r="H165" s="385">
        <v>6000</v>
      </c>
      <c r="I165" s="385">
        <v>0</v>
      </c>
      <c r="J165" s="385">
        <v>0</v>
      </c>
      <c r="K165" s="385">
        <v>0</v>
      </c>
      <c r="L165" s="385">
        <v>0</v>
      </c>
      <c r="M165" s="385">
        <v>0</v>
      </c>
      <c r="N165" s="385">
        <v>0</v>
      </c>
      <c r="O165" s="385">
        <v>0</v>
      </c>
      <c r="P165" s="385">
        <v>0</v>
      </c>
      <c r="Q165" s="385">
        <v>0</v>
      </c>
      <c r="R165" s="385">
        <v>0</v>
      </c>
      <c r="S165" s="132" t="str">
        <f t="shared" si="86"/>
        <v>TAK</v>
      </c>
      <c r="T165" s="385">
        <v>0</v>
      </c>
      <c r="U165" s="385">
        <v>0</v>
      </c>
      <c r="V165" s="385"/>
      <c r="W165" s="385">
        <v>0</v>
      </c>
    </row>
    <row r="166" spans="1:23" s="295" customFormat="1" x14ac:dyDescent="0.2">
      <c r="A166" s="453">
        <v>757</v>
      </c>
      <c r="B166" s="454"/>
      <c r="C166" s="455"/>
      <c r="D166" s="456" t="s">
        <v>182</v>
      </c>
      <c r="E166" s="457">
        <f>SUM(E167)</f>
        <v>679120</v>
      </c>
      <c r="F166" s="457">
        <f t="shared" ref="F166:R166" si="94">SUM(F167)</f>
        <v>679120</v>
      </c>
      <c r="G166" s="457">
        <f t="shared" si="94"/>
        <v>0</v>
      </c>
      <c r="H166" s="457">
        <f t="shared" si="94"/>
        <v>0</v>
      </c>
      <c r="I166" s="457">
        <f t="shared" si="94"/>
        <v>0</v>
      </c>
      <c r="J166" s="457">
        <f t="shared" si="94"/>
        <v>0</v>
      </c>
      <c r="K166" s="457">
        <f t="shared" si="94"/>
        <v>0</v>
      </c>
      <c r="L166" s="457">
        <f t="shared" si="94"/>
        <v>0</v>
      </c>
      <c r="M166" s="457">
        <f t="shared" si="94"/>
        <v>679120</v>
      </c>
      <c r="N166" s="457">
        <f t="shared" si="94"/>
        <v>0</v>
      </c>
      <c r="O166" s="457">
        <f t="shared" si="94"/>
        <v>0</v>
      </c>
      <c r="P166" s="457">
        <f t="shared" si="94"/>
        <v>0</v>
      </c>
      <c r="Q166" s="457">
        <f t="shared" si="94"/>
        <v>0</v>
      </c>
      <c r="R166" s="457">
        <f t="shared" si="94"/>
        <v>0</v>
      </c>
      <c r="S166" s="132" t="str">
        <f t="shared" si="86"/>
        <v>TAK</v>
      </c>
      <c r="T166" s="203" t="e">
        <f>SUM(T167)</f>
        <v>#REF!</v>
      </c>
      <c r="U166" s="203" t="e">
        <f>SUM(U167)</f>
        <v>#REF!</v>
      </c>
      <c r="V166" s="203"/>
      <c r="W166" s="203" t="e">
        <f>SUM(W167)</f>
        <v>#REF!</v>
      </c>
    </row>
    <row r="167" spans="1:23" s="295" customFormat="1" x14ac:dyDescent="0.2">
      <c r="A167" s="155"/>
      <c r="B167" s="201">
        <v>75702</v>
      </c>
      <c r="C167" s="154"/>
      <c r="D167" s="374" t="s">
        <v>183</v>
      </c>
      <c r="E167" s="382">
        <f t="shared" ref="E167:R167" si="95">SUM(E169:E170)</f>
        <v>679120</v>
      </c>
      <c r="F167" s="382">
        <f t="shared" si="95"/>
        <v>679120</v>
      </c>
      <c r="G167" s="382">
        <f t="shared" si="95"/>
        <v>0</v>
      </c>
      <c r="H167" s="382">
        <f t="shared" si="95"/>
        <v>0</v>
      </c>
      <c r="I167" s="382">
        <f t="shared" si="95"/>
        <v>0</v>
      </c>
      <c r="J167" s="382">
        <f t="shared" si="95"/>
        <v>0</v>
      </c>
      <c r="K167" s="382">
        <f t="shared" si="95"/>
        <v>0</v>
      </c>
      <c r="L167" s="382">
        <f t="shared" si="95"/>
        <v>0</v>
      </c>
      <c r="M167" s="382">
        <f t="shared" si="95"/>
        <v>679120</v>
      </c>
      <c r="N167" s="437">
        <f t="shared" si="95"/>
        <v>0</v>
      </c>
      <c r="O167" s="437">
        <f t="shared" si="95"/>
        <v>0</v>
      </c>
      <c r="P167" s="437">
        <f t="shared" si="95"/>
        <v>0</v>
      </c>
      <c r="Q167" s="437">
        <f t="shared" si="95"/>
        <v>0</v>
      </c>
      <c r="R167" s="382">
        <f t="shared" si="95"/>
        <v>0</v>
      </c>
      <c r="S167" s="132" t="str">
        <f t="shared" si="86"/>
        <v>TAK</v>
      </c>
      <c r="T167" s="382" t="e">
        <f>SUM(#REF!)</f>
        <v>#REF!</v>
      </c>
      <c r="U167" s="382" t="e">
        <f>SUM(#REF!)</f>
        <v>#REF!</v>
      </c>
      <c r="V167" s="382"/>
      <c r="W167" s="382" t="e">
        <f>SUM(#REF!)</f>
        <v>#REF!</v>
      </c>
    </row>
    <row r="168" spans="1:23" s="295" customFormat="1" x14ac:dyDescent="0.2">
      <c r="A168" s="155"/>
      <c r="B168" s="198"/>
      <c r="C168" s="199"/>
      <c r="D168" s="458" t="s">
        <v>184</v>
      </c>
      <c r="E168" s="433"/>
      <c r="F168" s="459"/>
      <c r="G168" s="459"/>
      <c r="H168" s="459"/>
      <c r="I168" s="459"/>
      <c r="J168" s="459"/>
      <c r="K168" s="459"/>
      <c r="L168" s="459"/>
      <c r="M168" s="459"/>
      <c r="N168" s="460"/>
      <c r="O168" s="436"/>
      <c r="P168" s="436"/>
      <c r="Q168" s="436"/>
      <c r="R168" s="461"/>
      <c r="S168" s="132" t="str">
        <f t="shared" si="86"/>
        <v>TAK</v>
      </c>
      <c r="T168" s="459"/>
      <c r="U168" s="459"/>
      <c r="V168" s="459"/>
      <c r="W168" s="459"/>
    </row>
    <row r="169" spans="1:23" s="295" customFormat="1" ht="22.5" x14ac:dyDescent="0.2">
      <c r="A169" s="155"/>
      <c r="B169" s="157"/>
      <c r="C169" s="462" t="s">
        <v>353</v>
      </c>
      <c r="D169" s="463" t="s">
        <v>354</v>
      </c>
      <c r="E169" s="438">
        <v>10000</v>
      </c>
      <c r="F169" s="412">
        <v>10000</v>
      </c>
      <c r="G169" s="64">
        <v>0</v>
      </c>
      <c r="H169" s="64">
        <v>0</v>
      </c>
      <c r="I169" s="64">
        <v>0</v>
      </c>
      <c r="J169" s="412">
        <v>0</v>
      </c>
      <c r="K169" s="412">
        <v>0</v>
      </c>
      <c r="L169" s="412">
        <v>0</v>
      </c>
      <c r="M169" s="64">
        <v>10000</v>
      </c>
      <c r="N169" s="131">
        <v>0</v>
      </c>
      <c r="O169" s="140">
        <v>0</v>
      </c>
      <c r="P169" s="140">
        <v>0</v>
      </c>
      <c r="Q169" s="140">
        <v>0</v>
      </c>
      <c r="R169" s="464">
        <v>0</v>
      </c>
      <c r="S169" s="132"/>
      <c r="T169" s="64"/>
      <c r="U169" s="64"/>
      <c r="V169" s="64"/>
      <c r="W169" s="64"/>
    </row>
    <row r="170" spans="1:23" s="295" customFormat="1" ht="33.75" x14ac:dyDescent="0.2">
      <c r="A170" s="155"/>
      <c r="B170" s="153"/>
      <c r="C170" s="377">
        <v>8110</v>
      </c>
      <c r="D170" s="465" t="s">
        <v>286</v>
      </c>
      <c r="E170" s="50">
        <v>669120</v>
      </c>
      <c r="F170" s="50">
        <v>669120</v>
      </c>
      <c r="G170" s="466">
        <v>0</v>
      </c>
      <c r="H170" s="466">
        <v>0</v>
      </c>
      <c r="I170" s="466">
        <v>0</v>
      </c>
      <c r="J170" s="466">
        <v>0</v>
      </c>
      <c r="K170" s="466">
        <v>0</v>
      </c>
      <c r="L170" s="466">
        <v>0</v>
      </c>
      <c r="M170" s="466">
        <v>669120</v>
      </c>
      <c r="N170" s="467">
        <v>0</v>
      </c>
      <c r="O170" s="467">
        <v>0</v>
      </c>
      <c r="P170" s="467">
        <v>0</v>
      </c>
      <c r="Q170" s="467">
        <v>0</v>
      </c>
      <c r="R170" s="468">
        <v>0</v>
      </c>
      <c r="S170" s="132" t="str">
        <f t="shared" ref="S170:S175" si="96">IF(SUM(N170,F170)=E170,"TAK","NIE")</f>
        <v>TAK</v>
      </c>
      <c r="T170" s="64">
        <v>0</v>
      </c>
      <c r="U170" s="64">
        <v>0</v>
      </c>
      <c r="V170" s="64"/>
      <c r="W170" s="64">
        <v>0</v>
      </c>
    </row>
    <row r="171" spans="1:23" s="62" customFormat="1" x14ac:dyDescent="0.2">
      <c r="A171" s="144">
        <v>758</v>
      </c>
      <c r="B171" s="153"/>
      <c r="C171" s="154"/>
      <c r="D171" s="139" t="s">
        <v>126</v>
      </c>
      <c r="E171" s="61">
        <f>SUM(E172,E174)</f>
        <v>270100</v>
      </c>
      <c r="F171" s="61">
        <f t="shared" ref="F171:N171" si="97">SUM(F172,F174)</f>
        <v>270100</v>
      </c>
      <c r="G171" s="61">
        <f t="shared" si="97"/>
        <v>0</v>
      </c>
      <c r="H171" s="61">
        <f t="shared" si="97"/>
        <v>270100</v>
      </c>
      <c r="I171" s="61">
        <f t="shared" si="97"/>
        <v>0</v>
      </c>
      <c r="J171" s="61"/>
      <c r="K171" s="61"/>
      <c r="L171" s="61">
        <f t="shared" si="97"/>
        <v>0</v>
      </c>
      <c r="M171" s="61">
        <f t="shared" si="97"/>
        <v>0</v>
      </c>
      <c r="N171" s="128">
        <f t="shared" si="97"/>
        <v>0</v>
      </c>
      <c r="O171" s="140"/>
      <c r="P171" s="140"/>
      <c r="Q171" s="140"/>
      <c r="R171" s="140"/>
      <c r="S171" s="132" t="str">
        <f t="shared" si="96"/>
        <v>TAK</v>
      </c>
      <c r="T171" s="61">
        <f>SUM(T172,T174)</f>
        <v>0</v>
      </c>
      <c r="U171" s="61">
        <f>SUM(U172,U174)</f>
        <v>0</v>
      </c>
      <c r="V171" s="61"/>
      <c r="W171" s="61">
        <f>SUM(W172,W174)</f>
        <v>0</v>
      </c>
    </row>
    <row r="172" spans="1:23" s="62" customFormat="1" x14ac:dyDescent="0.2">
      <c r="A172" s="155"/>
      <c r="B172" s="63">
        <v>75814</v>
      </c>
      <c r="C172" s="156"/>
      <c r="D172" s="49" t="s">
        <v>131</v>
      </c>
      <c r="E172" s="50">
        <f>SUM(E173)</f>
        <v>100</v>
      </c>
      <c r="F172" s="50">
        <f t="shared" ref="F172:N172" si="98">SUM(F173)</f>
        <v>100</v>
      </c>
      <c r="G172" s="50">
        <f t="shared" si="98"/>
        <v>0</v>
      </c>
      <c r="H172" s="50">
        <f t="shared" si="98"/>
        <v>100</v>
      </c>
      <c r="I172" s="50">
        <f t="shared" si="98"/>
        <v>0</v>
      </c>
      <c r="J172" s="50"/>
      <c r="K172" s="50"/>
      <c r="L172" s="50">
        <f t="shared" si="98"/>
        <v>0</v>
      </c>
      <c r="M172" s="50">
        <f t="shared" si="98"/>
        <v>0</v>
      </c>
      <c r="N172" s="129">
        <f t="shared" si="98"/>
        <v>0</v>
      </c>
      <c r="O172" s="140"/>
      <c r="P172" s="140"/>
      <c r="Q172" s="140"/>
      <c r="R172" s="140"/>
      <c r="S172" s="132" t="str">
        <f t="shared" si="96"/>
        <v>TAK</v>
      </c>
      <c r="T172" s="50">
        <f>SUM(T173)</f>
        <v>0</v>
      </c>
      <c r="U172" s="50">
        <f>SUM(U173)</f>
        <v>0</v>
      </c>
      <c r="V172" s="50"/>
      <c r="W172" s="50">
        <f>SUM(W173)</f>
        <v>0</v>
      </c>
    </row>
    <row r="173" spans="1:23" s="62" customFormat="1" x14ac:dyDescent="0.2">
      <c r="A173" s="155"/>
      <c r="B173" s="157"/>
      <c r="C173" s="145">
        <v>4300</v>
      </c>
      <c r="D173" s="146" t="s">
        <v>154</v>
      </c>
      <c r="E173" s="147">
        <v>100</v>
      </c>
      <c r="F173" s="147">
        <v>100</v>
      </c>
      <c r="G173" s="64">
        <v>0</v>
      </c>
      <c r="H173" s="64">
        <v>100</v>
      </c>
      <c r="I173" s="64">
        <v>0</v>
      </c>
      <c r="J173" s="64"/>
      <c r="K173" s="64"/>
      <c r="L173" s="64">
        <v>0</v>
      </c>
      <c r="M173" s="64">
        <v>0</v>
      </c>
      <c r="N173" s="131">
        <v>0</v>
      </c>
      <c r="O173" s="140"/>
      <c r="P173" s="140"/>
      <c r="Q173" s="140"/>
      <c r="R173" s="140"/>
      <c r="S173" s="132" t="str">
        <f t="shared" si="96"/>
        <v>TAK</v>
      </c>
      <c r="T173" s="64">
        <v>0</v>
      </c>
      <c r="U173" s="64">
        <v>0</v>
      </c>
      <c r="V173" s="64"/>
      <c r="W173" s="64">
        <v>0</v>
      </c>
    </row>
    <row r="174" spans="1:23" s="295" customFormat="1" x14ac:dyDescent="0.2">
      <c r="A174" s="155"/>
      <c r="B174" s="63">
        <v>75818</v>
      </c>
      <c r="C174" s="156"/>
      <c r="D174" s="49" t="s">
        <v>185</v>
      </c>
      <c r="E174" s="50">
        <f>SUM(E175)</f>
        <v>270000</v>
      </c>
      <c r="F174" s="50">
        <f t="shared" ref="F174:R174" si="99">SUM(F175)</f>
        <v>270000</v>
      </c>
      <c r="G174" s="50">
        <f t="shared" si="99"/>
        <v>0</v>
      </c>
      <c r="H174" s="50">
        <f t="shared" si="99"/>
        <v>270000</v>
      </c>
      <c r="I174" s="50">
        <f t="shared" si="99"/>
        <v>0</v>
      </c>
      <c r="J174" s="50">
        <f t="shared" si="99"/>
        <v>0</v>
      </c>
      <c r="K174" s="50">
        <f t="shared" si="99"/>
        <v>0</v>
      </c>
      <c r="L174" s="50">
        <f t="shared" si="99"/>
        <v>0</v>
      </c>
      <c r="M174" s="50">
        <f t="shared" si="99"/>
        <v>0</v>
      </c>
      <c r="N174" s="50">
        <f t="shared" si="99"/>
        <v>0</v>
      </c>
      <c r="O174" s="50">
        <f t="shared" si="99"/>
        <v>0</v>
      </c>
      <c r="P174" s="50">
        <f t="shared" si="99"/>
        <v>0</v>
      </c>
      <c r="Q174" s="50">
        <f t="shared" si="99"/>
        <v>0</v>
      </c>
      <c r="R174" s="50">
        <f t="shared" si="99"/>
        <v>0</v>
      </c>
      <c r="S174" s="132" t="str">
        <f t="shared" si="96"/>
        <v>TAK</v>
      </c>
      <c r="T174" s="50">
        <f>SUM(T175)</f>
        <v>0</v>
      </c>
      <c r="U174" s="50">
        <f>SUM(U175)</f>
        <v>0</v>
      </c>
      <c r="V174" s="50"/>
      <c r="W174" s="50">
        <f>SUM(W175)</f>
        <v>0</v>
      </c>
    </row>
    <row r="175" spans="1:23" s="295" customFormat="1" x14ac:dyDescent="0.2">
      <c r="A175" s="155"/>
      <c r="B175" s="157"/>
      <c r="C175" s="145">
        <v>4810</v>
      </c>
      <c r="D175" s="146" t="s">
        <v>186</v>
      </c>
      <c r="E175" s="147">
        <v>270000</v>
      </c>
      <c r="F175" s="147">
        <v>270000</v>
      </c>
      <c r="G175" s="64">
        <v>0</v>
      </c>
      <c r="H175" s="64">
        <v>270000</v>
      </c>
      <c r="I175" s="64">
        <v>0</v>
      </c>
      <c r="J175" s="64"/>
      <c r="K175" s="64"/>
      <c r="L175" s="64">
        <v>0</v>
      </c>
      <c r="M175" s="64">
        <v>0</v>
      </c>
      <c r="N175" s="131">
        <v>0</v>
      </c>
      <c r="O175" s="140"/>
      <c r="P175" s="140"/>
      <c r="Q175" s="140"/>
      <c r="R175" s="140"/>
      <c r="S175" s="132" t="str">
        <f t="shared" si="96"/>
        <v>TAK</v>
      </c>
      <c r="T175" s="64">
        <v>0</v>
      </c>
      <c r="U175" s="64">
        <v>0</v>
      </c>
      <c r="V175" s="64"/>
      <c r="W175" s="64">
        <v>0</v>
      </c>
    </row>
    <row r="176" spans="1:23" s="295" customFormat="1" ht="22.5" hidden="1" x14ac:dyDescent="0.2">
      <c r="A176" s="155"/>
      <c r="B176" s="157"/>
      <c r="C176" s="145"/>
      <c r="D176" s="469" t="s">
        <v>389</v>
      </c>
      <c r="E176" s="147">
        <v>20000</v>
      </c>
      <c r="F176" s="147">
        <v>20000</v>
      </c>
      <c r="G176" s="470"/>
      <c r="H176" s="470">
        <v>20000</v>
      </c>
      <c r="I176" s="470"/>
      <c r="J176" s="470"/>
      <c r="K176" s="470"/>
      <c r="L176" s="470"/>
      <c r="M176" s="470"/>
      <c r="N176" s="471"/>
      <c r="O176" s="140"/>
      <c r="P176" s="140"/>
      <c r="Q176" s="140"/>
      <c r="R176" s="140"/>
      <c r="S176" s="132"/>
      <c r="T176" s="412"/>
      <c r="U176" s="412"/>
      <c r="V176" s="412"/>
      <c r="W176" s="412"/>
    </row>
    <row r="177" spans="1:23" s="295" customFormat="1" hidden="1" x14ac:dyDescent="0.2">
      <c r="A177" s="155"/>
      <c r="B177" s="157"/>
      <c r="C177" s="145"/>
      <c r="D177" s="472" t="s">
        <v>388</v>
      </c>
      <c r="E177" s="147">
        <v>50000</v>
      </c>
      <c r="F177" s="147">
        <v>50000</v>
      </c>
      <c r="G177" s="470"/>
      <c r="H177" s="470">
        <v>50000</v>
      </c>
      <c r="I177" s="470"/>
      <c r="J177" s="470"/>
      <c r="K177" s="470"/>
      <c r="L177" s="470"/>
      <c r="M177" s="470"/>
      <c r="N177" s="471"/>
      <c r="O177" s="140"/>
      <c r="P177" s="140"/>
      <c r="Q177" s="140"/>
      <c r="R177" s="140"/>
      <c r="S177" s="132"/>
      <c r="T177" s="412"/>
      <c r="U177" s="412"/>
      <c r="V177" s="412"/>
      <c r="W177" s="412"/>
    </row>
    <row r="178" spans="1:23" s="56" customFormat="1" x14ac:dyDescent="0.2">
      <c r="A178" s="144">
        <v>801</v>
      </c>
      <c r="B178" s="153"/>
      <c r="C178" s="154"/>
      <c r="D178" s="139" t="s">
        <v>134</v>
      </c>
      <c r="E178" s="61">
        <f t="shared" ref="E178:W178" si="100">SUM(E179,E203,E222,E245,E263,E268,E272)</f>
        <v>5696048</v>
      </c>
      <c r="F178" s="61">
        <f t="shared" si="100"/>
        <v>5691048</v>
      </c>
      <c r="G178" s="61">
        <f t="shared" si="100"/>
        <v>4158591</v>
      </c>
      <c r="H178" s="61">
        <f t="shared" si="100"/>
        <v>1302759</v>
      </c>
      <c r="I178" s="61">
        <f t="shared" si="100"/>
        <v>0</v>
      </c>
      <c r="J178" s="61">
        <f t="shared" si="100"/>
        <v>229698</v>
      </c>
      <c r="K178" s="61">
        <f t="shared" si="100"/>
        <v>0</v>
      </c>
      <c r="L178" s="61">
        <f t="shared" si="100"/>
        <v>0</v>
      </c>
      <c r="M178" s="61">
        <f t="shared" si="100"/>
        <v>0</v>
      </c>
      <c r="N178" s="61">
        <f t="shared" si="100"/>
        <v>5000</v>
      </c>
      <c r="O178" s="61">
        <f t="shared" si="100"/>
        <v>5000</v>
      </c>
      <c r="P178" s="61">
        <f t="shared" si="100"/>
        <v>0</v>
      </c>
      <c r="Q178" s="61">
        <f t="shared" si="100"/>
        <v>0</v>
      </c>
      <c r="R178" s="61">
        <f t="shared" si="100"/>
        <v>0</v>
      </c>
      <c r="S178" s="132">
        <f t="shared" si="100"/>
        <v>0</v>
      </c>
      <c r="T178" s="61" t="e">
        <f t="shared" si="100"/>
        <v>#REF!</v>
      </c>
      <c r="U178" s="61" t="e">
        <f t="shared" si="100"/>
        <v>#REF!</v>
      </c>
      <c r="V178" s="61">
        <f t="shared" si="100"/>
        <v>0</v>
      </c>
      <c r="W178" s="61" t="e">
        <f t="shared" si="100"/>
        <v>#REF!</v>
      </c>
    </row>
    <row r="179" spans="1:23" s="295" customFormat="1" x14ac:dyDescent="0.2">
      <c r="A179" s="155"/>
      <c r="B179" s="63">
        <v>80101</v>
      </c>
      <c r="C179" s="156"/>
      <c r="D179" s="49" t="s">
        <v>135</v>
      </c>
      <c r="E179" s="50">
        <f>SUM(E180:E202)</f>
        <v>2457663</v>
      </c>
      <c r="F179" s="50">
        <f t="shared" ref="F179:R179" si="101">SUM(F180:F202)</f>
        <v>2452663</v>
      </c>
      <c r="G179" s="50">
        <f t="shared" si="101"/>
        <v>1961247</v>
      </c>
      <c r="H179" s="50">
        <f t="shared" si="101"/>
        <v>374616</v>
      </c>
      <c r="I179" s="50">
        <f t="shared" si="101"/>
        <v>0</v>
      </c>
      <c r="J179" s="50">
        <f t="shared" si="101"/>
        <v>116800</v>
      </c>
      <c r="K179" s="50">
        <f t="shared" si="101"/>
        <v>0</v>
      </c>
      <c r="L179" s="50">
        <f t="shared" si="101"/>
        <v>0</v>
      </c>
      <c r="M179" s="50">
        <f t="shared" si="101"/>
        <v>0</v>
      </c>
      <c r="N179" s="50">
        <f t="shared" si="101"/>
        <v>5000</v>
      </c>
      <c r="O179" s="50">
        <f t="shared" si="101"/>
        <v>5000</v>
      </c>
      <c r="P179" s="50">
        <f t="shared" si="101"/>
        <v>0</v>
      </c>
      <c r="Q179" s="50">
        <f t="shared" si="101"/>
        <v>0</v>
      </c>
      <c r="R179" s="50">
        <f t="shared" si="101"/>
        <v>0</v>
      </c>
      <c r="S179" s="132" t="str">
        <f t="shared" ref="S179:S205" si="102">IF(SUM(N179,F179)=E179,"TAK","NIE")</f>
        <v>TAK</v>
      </c>
      <c r="T179" s="50">
        <f>SUM(T180:T201)</f>
        <v>0</v>
      </c>
      <c r="U179" s="50">
        <f>SUM(U180:U201)</f>
        <v>0</v>
      </c>
      <c r="V179" s="50">
        <f>SUM(V180:V201)</f>
        <v>0</v>
      </c>
      <c r="W179" s="50">
        <f>SUM(W180:W201)</f>
        <v>0</v>
      </c>
    </row>
    <row r="180" spans="1:23" s="295" customFormat="1" x14ac:dyDescent="0.2">
      <c r="A180" s="155"/>
      <c r="B180" s="157"/>
      <c r="C180" s="145">
        <v>3020</v>
      </c>
      <c r="D180" s="146" t="s">
        <v>217</v>
      </c>
      <c r="E180" s="147">
        <f t="shared" ref="E180:E193" si="103">SUM(F180,N180)</f>
        <v>116800</v>
      </c>
      <c r="F180" s="147">
        <f>SUM(G180:M180)</f>
        <v>116800</v>
      </c>
      <c r="G180" s="434">
        <v>0</v>
      </c>
      <c r="H180" s="434">
        <v>0</v>
      </c>
      <c r="I180" s="434">
        <v>0</v>
      </c>
      <c r="J180" s="434">
        <v>116800</v>
      </c>
      <c r="K180" s="434">
        <v>0</v>
      </c>
      <c r="L180" s="434">
        <v>0</v>
      </c>
      <c r="M180" s="434">
        <v>0</v>
      </c>
      <c r="N180" s="435">
        <v>0</v>
      </c>
      <c r="O180" s="435">
        <v>0</v>
      </c>
      <c r="P180" s="473">
        <v>0</v>
      </c>
      <c r="Q180" s="473">
        <v>0</v>
      </c>
      <c r="R180" s="474">
        <v>0</v>
      </c>
      <c r="S180" s="132" t="str">
        <f t="shared" si="102"/>
        <v>TAK</v>
      </c>
      <c r="T180" s="434">
        <v>0</v>
      </c>
      <c r="U180" s="434">
        <v>0</v>
      </c>
      <c r="V180" s="434"/>
      <c r="W180" s="434">
        <v>0</v>
      </c>
    </row>
    <row r="181" spans="1:23" s="295" customFormat="1" x14ac:dyDescent="0.2">
      <c r="A181" s="155"/>
      <c r="B181" s="157"/>
      <c r="C181" s="42">
        <v>4010</v>
      </c>
      <c r="D181" s="43" t="s">
        <v>163</v>
      </c>
      <c r="E181" s="44">
        <f t="shared" si="103"/>
        <v>1522211</v>
      </c>
      <c r="F181" s="44">
        <f t="shared" ref="F181:F200" si="104">SUM(G181:M181)</f>
        <v>1522211</v>
      </c>
      <c r="G181" s="434">
        <v>1522211</v>
      </c>
      <c r="H181" s="171">
        <v>0</v>
      </c>
      <c r="I181" s="171">
        <v>0</v>
      </c>
      <c r="J181" s="171">
        <v>0</v>
      </c>
      <c r="K181" s="171">
        <v>0</v>
      </c>
      <c r="L181" s="171">
        <v>0</v>
      </c>
      <c r="M181" s="171">
        <v>0</v>
      </c>
      <c r="N181" s="183">
        <v>0</v>
      </c>
      <c r="O181" s="183">
        <v>0</v>
      </c>
      <c r="P181" s="183">
        <v>0</v>
      </c>
      <c r="Q181" s="183">
        <v>0</v>
      </c>
      <c r="R181" s="171">
        <v>0</v>
      </c>
      <c r="S181" s="132" t="str">
        <f t="shared" si="102"/>
        <v>TAK</v>
      </c>
      <c r="T181" s="171">
        <v>0</v>
      </c>
      <c r="U181" s="171">
        <v>0</v>
      </c>
      <c r="V181" s="171"/>
      <c r="W181" s="171">
        <v>0</v>
      </c>
    </row>
    <row r="182" spans="1:23" s="295" customFormat="1" x14ac:dyDescent="0.2">
      <c r="A182" s="155"/>
      <c r="B182" s="157"/>
      <c r="C182" s="42">
        <v>4040</v>
      </c>
      <c r="D182" s="43" t="s">
        <v>164</v>
      </c>
      <c r="E182" s="44">
        <f t="shared" si="103"/>
        <v>131768</v>
      </c>
      <c r="F182" s="44">
        <f t="shared" si="104"/>
        <v>131768</v>
      </c>
      <c r="G182" s="44">
        <v>131768</v>
      </c>
      <c r="H182" s="171">
        <v>0</v>
      </c>
      <c r="I182" s="171">
        <v>0</v>
      </c>
      <c r="J182" s="171">
        <v>0</v>
      </c>
      <c r="K182" s="171">
        <v>0</v>
      </c>
      <c r="L182" s="171">
        <v>0</v>
      </c>
      <c r="M182" s="171">
        <v>0</v>
      </c>
      <c r="N182" s="183">
        <v>0</v>
      </c>
      <c r="O182" s="183">
        <v>0</v>
      </c>
      <c r="P182" s="183">
        <v>0</v>
      </c>
      <c r="Q182" s="183">
        <v>0</v>
      </c>
      <c r="R182" s="171">
        <v>0</v>
      </c>
      <c r="S182" s="132" t="str">
        <f t="shared" si="102"/>
        <v>TAK</v>
      </c>
      <c r="T182" s="171">
        <v>0</v>
      </c>
      <c r="U182" s="171">
        <v>0</v>
      </c>
      <c r="V182" s="171"/>
      <c r="W182" s="171">
        <v>0</v>
      </c>
    </row>
    <row r="183" spans="1:23" s="295" customFormat="1" x14ac:dyDescent="0.2">
      <c r="A183" s="155"/>
      <c r="B183" s="157"/>
      <c r="C183" s="42">
        <v>4110</v>
      </c>
      <c r="D183" s="43" t="s">
        <v>161</v>
      </c>
      <c r="E183" s="44">
        <f t="shared" si="103"/>
        <v>261331</v>
      </c>
      <c r="F183" s="44">
        <f t="shared" si="104"/>
        <v>261331</v>
      </c>
      <c r="G183" s="171">
        <v>261331</v>
      </c>
      <c r="H183" s="44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83">
        <v>0</v>
      </c>
      <c r="O183" s="183">
        <v>0</v>
      </c>
      <c r="P183" s="183">
        <v>0</v>
      </c>
      <c r="Q183" s="183">
        <v>0</v>
      </c>
      <c r="R183" s="171">
        <v>0</v>
      </c>
      <c r="S183" s="132" t="str">
        <f t="shared" si="102"/>
        <v>TAK</v>
      </c>
      <c r="T183" s="171">
        <v>0</v>
      </c>
      <c r="U183" s="171">
        <v>0</v>
      </c>
      <c r="V183" s="171"/>
      <c r="W183" s="171">
        <v>0</v>
      </c>
    </row>
    <row r="184" spans="1:23" s="295" customFormat="1" x14ac:dyDescent="0.2">
      <c r="A184" s="155"/>
      <c r="B184" s="157"/>
      <c r="C184" s="42">
        <v>4120</v>
      </c>
      <c r="D184" s="43" t="s">
        <v>162</v>
      </c>
      <c r="E184" s="44">
        <f t="shared" si="103"/>
        <v>41937</v>
      </c>
      <c r="F184" s="44">
        <f t="shared" si="104"/>
        <v>41937</v>
      </c>
      <c r="G184" s="171">
        <v>41937</v>
      </c>
      <c r="H184" s="44">
        <v>0</v>
      </c>
      <c r="I184" s="171">
        <v>0</v>
      </c>
      <c r="J184" s="171">
        <v>0</v>
      </c>
      <c r="K184" s="171">
        <v>0</v>
      </c>
      <c r="L184" s="171">
        <v>0</v>
      </c>
      <c r="M184" s="171">
        <v>0</v>
      </c>
      <c r="N184" s="183">
        <v>0</v>
      </c>
      <c r="O184" s="183">
        <v>0</v>
      </c>
      <c r="P184" s="183">
        <v>0</v>
      </c>
      <c r="Q184" s="183">
        <v>0</v>
      </c>
      <c r="R184" s="171">
        <v>0</v>
      </c>
      <c r="S184" s="132" t="str">
        <f t="shared" si="102"/>
        <v>TAK</v>
      </c>
      <c r="T184" s="171">
        <v>0</v>
      </c>
      <c r="U184" s="171">
        <v>0</v>
      </c>
      <c r="V184" s="171"/>
      <c r="W184" s="171">
        <v>0</v>
      </c>
    </row>
    <row r="185" spans="1:23" s="295" customFormat="1" x14ac:dyDescent="0.2">
      <c r="A185" s="155"/>
      <c r="B185" s="157"/>
      <c r="C185" s="42">
        <v>4170</v>
      </c>
      <c r="D185" s="43" t="s">
        <v>157</v>
      </c>
      <c r="E185" s="44">
        <f t="shared" si="103"/>
        <v>4000</v>
      </c>
      <c r="F185" s="44">
        <f t="shared" si="104"/>
        <v>4000</v>
      </c>
      <c r="G185" s="44">
        <v>4000</v>
      </c>
      <c r="H185" s="171">
        <v>0</v>
      </c>
      <c r="I185" s="171">
        <v>0</v>
      </c>
      <c r="J185" s="171">
        <v>0</v>
      </c>
      <c r="K185" s="171">
        <v>0</v>
      </c>
      <c r="L185" s="171">
        <v>0</v>
      </c>
      <c r="M185" s="171">
        <v>0</v>
      </c>
      <c r="N185" s="183">
        <v>0</v>
      </c>
      <c r="O185" s="183">
        <v>0</v>
      </c>
      <c r="P185" s="183">
        <v>0</v>
      </c>
      <c r="Q185" s="183">
        <v>0</v>
      </c>
      <c r="R185" s="171">
        <v>0</v>
      </c>
      <c r="S185" s="132" t="str">
        <f t="shared" si="102"/>
        <v>TAK</v>
      </c>
      <c r="T185" s="171">
        <v>0</v>
      </c>
      <c r="U185" s="171">
        <v>0</v>
      </c>
      <c r="V185" s="171"/>
      <c r="W185" s="171">
        <v>0</v>
      </c>
    </row>
    <row r="186" spans="1:23" s="295" customFormat="1" x14ac:dyDescent="0.2">
      <c r="A186" s="155"/>
      <c r="B186" s="157"/>
      <c r="C186" s="42">
        <v>4210</v>
      </c>
      <c r="D186" s="43" t="s">
        <v>158</v>
      </c>
      <c r="E186" s="44">
        <f t="shared" si="103"/>
        <v>79500</v>
      </c>
      <c r="F186" s="44">
        <f t="shared" si="104"/>
        <v>79500</v>
      </c>
      <c r="G186" s="171">
        <v>0</v>
      </c>
      <c r="H186" s="171">
        <v>79500</v>
      </c>
      <c r="I186" s="171">
        <v>0</v>
      </c>
      <c r="J186" s="171">
        <v>0</v>
      </c>
      <c r="K186" s="171">
        <v>0</v>
      </c>
      <c r="L186" s="171">
        <v>0</v>
      </c>
      <c r="M186" s="171">
        <v>0</v>
      </c>
      <c r="N186" s="183">
        <v>0</v>
      </c>
      <c r="O186" s="183">
        <v>0</v>
      </c>
      <c r="P186" s="183">
        <v>0</v>
      </c>
      <c r="Q186" s="183">
        <v>0</v>
      </c>
      <c r="R186" s="171">
        <v>0</v>
      </c>
      <c r="S186" s="132" t="str">
        <f t="shared" si="102"/>
        <v>TAK</v>
      </c>
      <c r="T186" s="171">
        <v>0</v>
      </c>
      <c r="U186" s="171">
        <v>0</v>
      </c>
      <c r="V186" s="171"/>
      <c r="W186" s="171">
        <v>0</v>
      </c>
    </row>
    <row r="187" spans="1:23" s="295" customFormat="1" x14ac:dyDescent="0.2">
      <c r="A187" s="155"/>
      <c r="B187" s="157"/>
      <c r="C187" s="42">
        <v>4240</v>
      </c>
      <c r="D187" s="43" t="s">
        <v>187</v>
      </c>
      <c r="E187" s="44">
        <f t="shared" si="103"/>
        <v>9000</v>
      </c>
      <c r="F187" s="44">
        <f t="shared" si="104"/>
        <v>9000</v>
      </c>
      <c r="G187" s="171">
        <v>0</v>
      </c>
      <c r="H187" s="171">
        <v>9000</v>
      </c>
      <c r="I187" s="171">
        <v>0</v>
      </c>
      <c r="J187" s="171">
        <v>0</v>
      </c>
      <c r="K187" s="171">
        <v>0</v>
      </c>
      <c r="L187" s="171">
        <v>0</v>
      </c>
      <c r="M187" s="171">
        <v>0</v>
      </c>
      <c r="N187" s="183">
        <v>0</v>
      </c>
      <c r="O187" s="183">
        <v>0</v>
      </c>
      <c r="P187" s="183">
        <v>0</v>
      </c>
      <c r="Q187" s="183">
        <v>0</v>
      </c>
      <c r="R187" s="171">
        <v>0</v>
      </c>
      <c r="S187" s="132" t="str">
        <f t="shared" si="102"/>
        <v>TAK</v>
      </c>
      <c r="T187" s="171">
        <v>0</v>
      </c>
      <c r="U187" s="171">
        <v>0</v>
      </c>
      <c r="V187" s="171"/>
      <c r="W187" s="171">
        <v>0</v>
      </c>
    </row>
    <row r="188" spans="1:23" s="295" customFormat="1" x14ac:dyDescent="0.2">
      <c r="A188" s="155"/>
      <c r="B188" s="157"/>
      <c r="C188" s="42">
        <v>4260</v>
      </c>
      <c r="D188" s="43" t="s">
        <v>165</v>
      </c>
      <c r="E188" s="44">
        <f t="shared" si="103"/>
        <v>21802</v>
      </c>
      <c r="F188" s="44">
        <f t="shared" si="104"/>
        <v>21802</v>
      </c>
      <c r="G188" s="171">
        <v>0</v>
      </c>
      <c r="H188" s="171">
        <v>21802</v>
      </c>
      <c r="I188" s="171">
        <v>0</v>
      </c>
      <c r="J188" s="171">
        <v>0</v>
      </c>
      <c r="K188" s="171">
        <v>0</v>
      </c>
      <c r="L188" s="171">
        <v>0</v>
      </c>
      <c r="M188" s="171">
        <v>0</v>
      </c>
      <c r="N188" s="183">
        <v>0</v>
      </c>
      <c r="O188" s="183">
        <v>0</v>
      </c>
      <c r="P188" s="183">
        <v>0</v>
      </c>
      <c r="Q188" s="183">
        <v>0</v>
      </c>
      <c r="R188" s="171">
        <v>0</v>
      </c>
      <c r="S188" s="132" t="str">
        <f t="shared" si="102"/>
        <v>TAK</v>
      </c>
      <c r="T188" s="171">
        <v>0</v>
      </c>
      <c r="U188" s="171">
        <v>0</v>
      </c>
      <c r="V188" s="171"/>
      <c r="W188" s="171">
        <v>0</v>
      </c>
    </row>
    <row r="189" spans="1:23" s="295" customFormat="1" x14ac:dyDescent="0.2">
      <c r="A189" s="155"/>
      <c r="B189" s="157"/>
      <c r="C189" s="42">
        <v>4270</v>
      </c>
      <c r="D189" s="43" t="s">
        <v>150</v>
      </c>
      <c r="E189" s="44">
        <f t="shared" si="103"/>
        <v>34500</v>
      </c>
      <c r="F189" s="44">
        <f t="shared" si="104"/>
        <v>34500</v>
      </c>
      <c r="G189" s="171">
        <v>0</v>
      </c>
      <c r="H189" s="171">
        <v>34500</v>
      </c>
      <c r="I189" s="171">
        <v>0</v>
      </c>
      <c r="J189" s="171">
        <v>0</v>
      </c>
      <c r="K189" s="171">
        <v>0</v>
      </c>
      <c r="L189" s="171">
        <v>0</v>
      </c>
      <c r="M189" s="171">
        <v>0</v>
      </c>
      <c r="N189" s="183">
        <v>0</v>
      </c>
      <c r="O189" s="183">
        <v>0</v>
      </c>
      <c r="P189" s="183">
        <v>0</v>
      </c>
      <c r="Q189" s="183">
        <v>0</v>
      </c>
      <c r="R189" s="171">
        <v>0</v>
      </c>
      <c r="S189" s="132" t="str">
        <f t="shared" si="102"/>
        <v>TAK</v>
      </c>
      <c r="T189" s="171">
        <v>0</v>
      </c>
      <c r="U189" s="171">
        <v>0</v>
      </c>
      <c r="V189" s="171"/>
      <c r="W189" s="171">
        <v>0</v>
      </c>
    </row>
    <row r="190" spans="1:23" s="295" customFormat="1" x14ac:dyDescent="0.2">
      <c r="A190" s="155"/>
      <c r="B190" s="157"/>
      <c r="C190" s="42">
        <v>4280</v>
      </c>
      <c r="D190" s="43" t="s">
        <v>173</v>
      </c>
      <c r="E190" s="44">
        <f t="shared" si="103"/>
        <v>730</v>
      </c>
      <c r="F190" s="44">
        <f t="shared" ref="F190" si="105">SUM(G190:M190)</f>
        <v>730</v>
      </c>
      <c r="G190" s="171">
        <v>0</v>
      </c>
      <c r="H190" s="171">
        <v>730</v>
      </c>
      <c r="I190" s="171">
        <v>0</v>
      </c>
      <c r="J190" s="171">
        <v>0</v>
      </c>
      <c r="K190" s="171">
        <v>0</v>
      </c>
      <c r="L190" s="171">
        <v>0</v>
      </c>
      <c r="M190" s="171">
        <v>0</v>
      </c>
      <c r="N190" s="183">
        <v>0</v>
      </c>
      <c r="O190" s="183">
        <v>0</v>
      </c>
      <c r="P190" s="183">
        <v>0</v>
      </c>
      <c r="Q190" s="183">
        <v>0</v>
      </c>
      <c r="R190" s="171">
        <v>0</v>
      </c>
      <c r="S190" s="132" t="str">
        <f t="shared" si="102"/>
        <v>TAK</v>
      </c>
      <c r="T190" s="171">
        <v>0</v>
      </c>
      <c r="U190" s="171">
        <v>0</v>
      </c>
      <c r="V190" s="171"/>
      <c r="W190" s="171">
        <v>0</v>
      </c>
    </row>
    <row r="191" spans="1:23" s="295" customFormat="1" x14ac:dyDescent="0.2">
      <c r="A191" s="155"/>
      <c r="B191" s="157"/>
      <c r="C191" s="42">
        <v>4300</v>
      </c>
      <c r="D191" s="43" t="s">
        <v>154</v>
      </c>
      <c r="E191" s="44">
        <f t="shared" si="103"/>
        <v>85962</v>
      </c>
      <c r="F191" s="44">
        <f t="shared" si="104"/>
        <v>85962</v>
      </c>
      <c r="G191" s="171">
        <v>0</v>
      </c>
      <c r="H191" s="171">
        <v>85962</v>
      </c>
      <c r="I191" s="171">
        <v>0</v>
      </c>
      <c r="J191" s="171">
        <v>0</v>
      </c>
      <c r="K191" s="171">
        <v>0</v>
      </c>
      <c r="L191" s="171">
        <v>0</v>
      </c>
      <c r="M191" s="171">
        <v>0</v>
      </c>
      <c r="N191" s="183">
        <v>0</v>
      </c>
      <c r="O191" s="183">
        <v>0</v>
      </c>
      <c r="P191" s="183">
        <v>0</v>
      </c>
      <c r="Q191" s="183">
        <v>0</v>
      </c>
      <c r="R191" s="171">
        <v>0</v>
      </c>
      <c r="S191" s="132" t="str">
        <f t="shared" si="102"/>
        <v>TAK</v>
      </c>
      <c r="T191" s="171">
        <v>0</v>
      </c>
      <c r="U191" s="171">
        <v>0</v>
      </c>
      <c r="V191" s="171"/>
      <c r="W191" s="171">
        <v>0</v>
      </c>
    </row>
    <row r="192" spans="1:23" s="295" customFormat="1" x14ac:dyDescent="0.2">
      <c r="A192" s="155"/>
      <c r="B192" s="157"/>
      <c r="C192" s="42">
        <v>4350</v>
      </c>
      <c r="D192" s="43" t="s">
        <v>166</v>
      </c>
      <c r="E192" s="44">
        <f t="shared" si="103"/>
        <v>2700</v>
      </c>
      <c r="F192" s="44">
        <f t="shared" si="104"/>
        <v>2700</v>
      </c>
      <c r="G192" s="171">
        <v>0</v>
      </c>
      <c r="H192" s="171">
        <v>2700</v>
      </c>
      <c r="I192" s="171">
        <v>0</v>
      </c>
      <c r="J192" s="171">
        <v>0</v>
      </c>
      <c r="K192" s="171">
        <v>0</v>
      </c>
      <c r="L192" s="171">
        <v>0</v>
      </c>
      <c r="M192" s="171">
        <v>0</v>
      </c>
      <c r="N192" s="183">
        <v>0</v>
      </c>
      <c r="O192" s="183">
        <v>0</v>
      </c>
      <c r="P192" s="183">
        <v>0</v>
      </c>
      <c r="Q192" s="183">
        <v>0</v>
      </c>
      <c r="R192" s="171">
        <v>0</v>
      </c>
      <c r="S192" s="132" t="str">
        <f t="shared" si="102"/>
        <v>TAK</v>
      </c>
      <c r="T192" s="171">
        <v>0</v>
      </c>
      <c r="U192" s="171">
        <v>0</v>
      </c>
      <c r="V192" s="171"/>
      <c r="W192" s="171">
        <v>0</v>
      </c>
    </row>
    <row r="193" spans="1:23" s="295" customFormat="1" ht="22.5" x14ac:dyDescent="0.2">
      <c r="A193" s="155"/>
      <c r="B193" s="157"/>
      <c r="C193" s="45">
        <v>4360</v>
      </c>
      <c r="D193" s="196" t="s">
        <v>349</v>
      </c>
      <c r="E193" s="47">
        <f t="shared" si="103"/>
        <v>4200</v>
      </c>
      <c r="F193" s="47">
        <f t="shared" si="104"/>
        <v>4200</v>
      </c>
      <c r="G193" s="187">
        <v>0</v>
      </c>
      <c r="H193" s="187">
        <v>4200</v>
      </c>
      <c r="I193" s="187">
        <v>0</v>
      </c>
      <c r="J193" s="187">
        <v>0</v>
      </c>
      <c r="K193" s="187">
        <v>0</v>
      </c>
      <c r="L193" s="187">
        <v>0</v>
      </c>
      <c r="M193" s="187">
        <v>0</v>
      </c>
      <c r="N193" s="188">
        <v>0</v>
      </c>
      <c r="O193" s="188">
        <v>0</v>
      </c>
      <c r="P193" s="188">
        <v>0</v>
      </c>
      <c r="Q193" s="188">
        <v>0</v>
      </c>
      <c r="R193" s="187">
        <v>0</v>
      </c>
      <c r="S193" s="132" t="str">
        <f t="shared" si="102"/>
        <v>TAK</v>
      </c>
      <c r="T193" s="187">
        <v>0</v>
      </c>
      <c r="U193" s="187">
        <v>0</v>
      </c>
      <c r="V193" s="187"/>
      <c r="W193" s="187">
        <v>0</v>
      </c>
    </row>
    <row r="194" spans="1:23" s="295" customFormat="1" ht="22.5" x14ac:dyDescent="0.2">
      <c r="A194" s="155"/>
      <c r="B194" s="157"/>
      <c r="C194" s="475">
        <v>4370</v>
      </c>
      <c r="D194" s="476" t="s">
        <v>350</v>
      </c>
      <c r="E194" s="405">
        <f>SUM(F194,N194)</f>
        <v>6500</v>
      </c>
      <c r="F194" s="405">
        <f t="shared" si="104"/>
        <v>6500</v>
      </c>
      <c r="G194" s="477">
        <v>0</v>
      </c>
      <c r="H194" s="477">
        <v>6500</v>
      </c>
      <c r="I194" s="477">
        <v>0</v>
      </c>
      <c r="J194" s="477">
        <v>0</v>
      </c>
      <c r="K194" s="477">
        <v>0</v>
      </c>
      <c r="L194" s="477">
        <v>0</v>
      </c>
      <c r="M194" s="477">
        <v>0</v>
      </c>
      <c r="N194" s="478">
        <v>0</v>
      </c>
      <c r="O194" s="478">
        <v>0</v>
      </c>
      <c r="P194" s="478">
        <v>0</v>
      </c>
      <c r="Q194" s="478">
        <v>0</v>
      </c>
      <c r="R194" s="477">
        <v>0</v>
      </c>
      <c r="S194" s="132" t="str">
        <f t="shared" si="102"/>
        <v>TAK</v>
      </c>
      <c r="T194" s="64">
        <v>0</v>
      </c>
      <c r="U194" s="64">
        <v>0</v>
      </c>
      <c r="V194" s="64"/>
      <c r="W194" s="64">
        <v>0</v>
      </c>
    </row>
    <row r="195" spans="1:23" s="295" customFormat="1" x14ac:dyDescent="0.2">
      <c r="A195" s="155"/>
      <c r="B195" s="157"/>
      <c r="C195" s="45">
        <v>4390</v>
      </c>
      <c r="D195" s="46" t="s">
        <v>188</v>
      </c>
      <c r="E195" s="47">
        <f>SUM(F195,N195)</f>
        <v>0</v>
      </c>
      <c r="F195" s="47">
        <f t="shared" si="104"/>
        <v>0</v>
      </c>
      <c r="G195" s="187">
        <v>0</v>
      </c>
      <c r="H195" s="187">
        <v>0</v>
      </c>
      <c r="I195" s="187">
        <v>0</v>
      </c>
      <c r="J195" s="187">
        <v>0</v>
      </c>
      <c r="K195" s="187">
        <v>0</v>
      </c>
      <c r="L195" s="187">
        <v>0</v>
      </c>
      <c r="M195" s="187">
        <v>0</v>
      </c>
      <c r="N195" s="188">
        <v>0</v>
      </c>
      <c r="O195" s="188">
        <v>0</v>
      </c>
      <c r="P195" s="188">
        <v>0</v>
      </c>
      <c r="Q195" s="188">
        <v>0</v>
      </c>
      <c r="R195" s="187">
        <v>0</v>
      </c>
      <c r="S195" s="132" t="str">
        <f t="shared" si="102"/>
        <v>TAK</v>
      </c>
      <c r="T195" s="187">
        <v>0</v>
      </c>
      <c r="U195" s="187">
        <v>0</v>
      </c>
      <c r="V195" s="187"/>
      <c r="W195" s="187">
        <v>0</v>
      </c>
    </row>
    <row r="196" spans="1:23" s="295" customFormat="1" x14ac:dyDescent="0.2">
      <c r="A196" s="155"/>
      <c r="B196" s="157"/>
      <c r="C196" s="190"/>
      <c r="D196" s="191" t="s">
        <v>189</v>
      </c>
      <c r="E196" s="202"/>
      <c r="F196" s="202"/>
      <c r="G196" s="193"/>
      <c r="H196" s="193"/>
      <c r="I196" s="193"/>
      <c r="J196" s="193"/>
      <c r="K196" s="193"/>
      <c r="L196" s="193"/>
      <c r="M196" s="193"/>
      <c r="N196" s="194"/>
      <c r="O196" s="194"/>
      <c r="P196" s="194"/>
      <c r="Q196" s="194"/>
      <c r="R196" s="193"/>
      <c r="S196" s="132" t="str">
        <f t="shared" si="102"/>
        <v>TAK</v>
      </c>
      <c r="T196" s="193"/>
      <c r="U196" s="193"/>
      <c r="V196" s="193"/>
      <c r="W196" s="193"/>
    </row>
    <row r="197" spans="1:23" s="295" customFormat="1" x14ac:dyDescent="0.2">
      <c r="A197" s="155"/>
      <c r="B197" s="157"/>
      <c r="C197" s="42">
        <v>4410</v>
      </c>
      <c r="D197" s="43" t="s">
        <v>172</v>
      </c>
      <c r="E197" s="44">
        <f>SUM(F197,N197)</f>
        <v>6000</v>
      </c>
      <c r="F197" s="44">
        <f t="shared" si="104"/>
        <v>6000</v>
      </c>
      <c r="G197" s="171">
        <v>0</v>
      </c>
      <c r="H197" s="171">
        <v>6000</v>
      </c>
      <c r="I197" s="171">
        <v>0</v>
      </c>
      <c r="J197" s="171">
        <v>0</v>
      </c>
      <c r="K197" s="171">
        <v>0</v>
      </c>
      <c r="L197" s="171">
        <v>0</v>
      </c>
      <c r="M197" s="171">
        <v>0</v>
      </c>
      <c r="N197" s="183">
        <v>0</v>
      </c>
      <c r="O197" s="183">
        <v>0</v>
      </c>
      <c r="P197" s="183">
        <v>0</v>
      </c>
      <c r="Q197" s="183">
        <v>0</v>
      </c>
      <c r="R197" s="171">
        <v>0</v>
      </c>
      <c r="S197" s="132" t="str">
        <f t="shared" si="102"/>
        <v>TAK</v>
      </c>
      <c r="T197" s="171">
        <v>0</v>
      </c>
      <c r="U197" s="171">
        <v>0</v>
      </c>
      <c r="V197" s="171"/>
      <c r="W197" s="171">
        <v>0</v>
      </c>
    </row>
    <row r="198" spans="1:23" s="295" customFormat="1" x14ac:dyDescent="0.2">
      <c r="A198" s="155"/>
      <c r="B198" s="157"/>
      <c r="C198" s="42">
        <v>4430</v>
      </c>
      <c r="D198" s="43" t="s">
        <v>155</v>
      </c>
      <c r="E198" s="44">
        <f>SUM(F198,N198)</f>
        <v>2000</v>
      </c>
      <c r="F198" s="44">
        <f t="shared" si="104"/>
        <v>2000</v>
      </c>
      <c r="G198" s="171">
        <v>0</v>
      </c>
      <c r="H198" s="171">
        <v>2000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83">
        <v>0</v>
      </c>
      <c r="O198" s="183">
        <v>0</v>
      </c>
      <c r="P198" s="183">
        <v>0</v>
      </c>
      <c r="Q198" s="183">
        <v>0</v>
      </c>
      <c r="R198" s="171">
        <v>0</v>
      </c>
      <c r="S198" s="132" t="str">
        <f t="shared" si="102"/>
        <v>TAK</v>
      </c>
      <c r="T198" s="171">
        <v>0</v>
      </c>
      <c r="U198" s="171">
        <v>0</v>
      </c>
      <c r="V198" s="171"/>
      <c r="W198" s="171">
        <v>0</v>
      </c>
    </row>
    <row r="199" spans="1:23" s="295" customFormat="1" x14ac:dyDescent="0.2">
      <c r="A199" s="155"/>
      <c r="B199" s="157"/>
      <c r="C199" s="42">
        <v>4440</v>
      </c>
      <c r="D199" s="43" t="s">
        <v>167</v>
      </c>
      <c r="E199" s="44">
        <f>SUM(F199,N199)</f>
        <v>117722</v>
      </c>
      <c r="F199" s="44">
        <f t="shared" si="104"/>
        <v>117722</v>
      </c>
      <c r="G199" s="171">
        <v>0</v>
      </c>
      <c r="H199" s="44">
        <v>117722</v>
      </c>
      <c r="I199" s="171">
        <v>0</v>
      </c>
      <c r="J199" s="171">
        <v>0</v>
      </c>
      <c r="K199" s="171">
        <v>0</v>
      </c>
      <c r="L199" s="171">
        <v>0</v>
      </c>
      <c r="M199" s="171">
        <v>0</v>
      </c>
      <c r="N199" s="183">
        <v>0</v>
      </c>
      <c r="O199" s="183">
        <v>0</v>
      </c>
      <c r="P199" s="183">
        <v>0</v>
      </c>
      <c r="Q199" s="183">
        <v>0</v>
      </c>
      <c r="R199" s="171">
        <v>0</v>
      </c>
      <c r="S199" s="132" t="str">
        <f t="shared" si="102"/>
        <v>TAK</v>
      </c>
      <c r="T199" s="171">
        <v>0</v>
      </c>
      <c r="U199" s="171">
        <v>0</v>
      </c>
      <c r="V199" s="171"/>
      <c r="W199" s="171">
        <v>0</v>
      </c>
    </row>
    <row r="200" spans="1:23" s="295" customFormat="1" x14ac:dyDescent="0.2">
      <c r="A200" s="155"/>
      <c r="B200" s="157"/>
      <c r="C200" s="45">
        <v>4700</v>
      </c>
      <c r="D200" s="46" t="s">
        <v>168</v>
      </c>
      <c r="E200" s="47">
        <f>SUM(F200,N200)</f>
        <v>4000</v>
      </c>
      <c r="F200" s="47">
        <f t="shared" si="104"/>
        <v>4000</v>
      </c>
      <c r="G200" s="187">
        <v>0</v>
      </c>
      <c r="H200" s="187">
        <v>4000</v>
      </c>
      <c r="I200" s="187">
        <v>0</v>
      </c>
      <c r="J200" s="187">
        <v>0</v>
      </c>
      <c r="K200" s="187">
        <v>0</v>
      </c>
      <c r="L200" s="187">
        <v>0</v>
      </c>
      <c r="M200" s="187">
        <v>0</v>
      </c>
      <c r="N200" s="188">
        <v>0</v>
      </c>
      <c r="O200" s="188">
        <v>0</v>
      </c>
      <c r="P200" s="188">
        <v>0</v>
      </c>
      <c r="Q200" s="188">
        <v>0</v>
      </c>
      <c r="R200" s="187">
        <v>0</v>
      </c>
      <c r="S200" s="132" t="str">
        <f t="shared" si="102"/>
        <v>TAK</v>
      </c>
      <c r="T200" s="187">
        <v>0</v>
      </c>
      <c r="U200" s="187">
        <v>0</v>
      </c>
      <c r="V200" s="187"/>
      <c r="W200" s="187">
        <v>0</v>
      </c>
    </row>
    <row r="201" spans="1:23" s="295" customFormat="1" x14ac:dyDescent="0.2">
      <c r="A201" s="155"/>
      <c r="B201" s="157"/>
      <c r="C201" s="190"/>
      <c r="D201" s="191" t="s">
        <v>169</v>
      </c>
      <c r="E201" s="202"/>
      <c r="F201" s="202"/>
      <c r="G201" s="193"/>
      <c r="H201" s="193"/>
      <c r="I201" s="193"/>
      <c r="J201" s="193"/>
      <c r="K201" s="193"/>
      <c r="L201" s="193"/>
      <c r="M201" s="193"/>
      <c r="N201" s="194"/>
      <c r="O201" s="194"/>
      <c r="P201" s="131"/>
      <c r="Q201" s="131"/>
      <c r="R201" s="64"/>
      <c r="S201" s="132" t="str">
        <f t="shared" si="102"/>
        <v>TAK</v>
      </c>
      <c r="T201" s="193"/>
      <c r="U201" s="193"/>
      <c r="V201" s="193"/>
      <c r="W201" s="193"/>
    </row>
    <row r="202" spans="1:23" s="295" customFormat="1" ht="12" customHeight="1" x14ac:dyDescent="0.2">
      <c r="A202" s="155"/>
      <c r="B202" s="157"/>
      <c r="C202" s="45">
        <v>6050</v>
      </c>
      <c r="D202" s="196" t="s">
        <v>152</v>
      </c>
      <c r="E202" s="47">
        <f>SUM(F202,N202)</f>
        <v>5000</v>
      </c>
      <c r="F202" s="47">
        <f t="shared" ref="F202" si="106">SUM(G202:M202)</f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188">
        <v>5000</v>
      </c>
      <c r="O202" s="188">
        <v>5000</v>
      </c>
      <c r="P202" s="182">
        <v>0</v>
      </c>
      <c r="Q202" s="182">
        <v>0</v>
      </c>
      <c r="R202" s="182">
        <v>0</v>
      </c>
      <c r="S202" s="132" t="str">
        <f t="shared" si="102"/>
        <v>TAK</v>
      </c>
      <c r="T202" s="187">
        <v>0</v>
      </c>
      <c r="U202" s="187">
        <v>0</v>
      </c>
      <c r="V202" s="187"/>
      <c r="W202" s="187">
        <v>50000</v>
      </c>
    </row>
    <row r="203" spans="1:23" s="56" customFormat="1" x14ac:dyDescent="0.2">
      <c r="A203" s="155"/>
      <c r="B203" s="63">
        <v>80103</v>
      </c>
      <c r="C203" s="156"/>
      <c r="D203" s="49" t="s">
        <v>190</v>
      </c>
      <c r="E203" s="50">
        <f t="shared" ref="E203:R203" si="107">SUM(E204:E221)</f>
        <v>237309</v>
      </c>
      <c r="F203" s="50">
        <f t="shared" si="107"/>
        <v>237309</v>
      </c>
      <c r="G203" s="50">
        <f t="shared" si="107"/>
        <v>192945</v>
      </c>
      <c r="H203" s="50">
        <f t="shared" si="107"/>
        <v>31893</v>
      </c>
      <c r="I203" s="50">
        <f t="shared" si="107"/>
        <v>0</v>
      </c>
      <c r="J203" s="50">
        <f t="shared" si="107"/>
        <v>12471</v>
      </c>
      <c r="K203" s="50">
        <f t="shared" si="107"/>
        <v>0</v>
      </c>
      <c r="L203" s="50">
        <f t="shared" si="107"/>
        <v>0</v>
      </c>
      <c r="M203" s="50">
        <f t="shared" si="107"/>
        <v>0</v>
      </c>
      <c r="N203" s="50">
        <f t="shared" si="107"/>
        <v>0</v>
      </c>
      <c r="O203" s="50">
        <f t="shared" si="107"/>
        <v>0</v>
      </c>
      <c r="P203" s="50">
        <f t="shared" si="107"/>
        <v>0</v>
      </c>
      <c r="Q203" s="50">
        <f t="shared" si="107"/>
        <v>0</v>
      </c>
      <c r="R203" s="50">
        <f t="shared" si="107"/>
        <v>0</v>
      </c>
      <c r="S203" s="132" t="str">
        <f t="shared" si="102"/>
        <v>TAK</v>
      </c>
      <c r="T203" s="50">
        <f>SUM(T204:T221)</f>
        <v>0</v>
      </c>
      <c r="U203" s="50">
        <f>SUM(U204:U221)</f>
        <v>0</v>
      </c>
      <c r="V203" s="50">
        <f>SUM(V204:V221)</f>
        <v>0</v>
      </c>
      <c r="W203" s="50">
        <f>SUM(W204:W221)</f>
        <v>50000</v>
      </c>
    </row>
    <row r="204" spans="1:23" s="295" customFormat="1" x14ac:dyDescent="0.2">
      <c r="A204" s="155"/>
      <c r="B204" s="157"/>
      <c r="C204" s="145">
        <v>3020</v>
      </c>
      <c r="D204" s="146" t="s">
        <v>218</v>
      </c>
      <c r="E204" s="147">
        <f t="shared" ref="E204:E219" si="108">SUM(F204,N204)</f>
        <v>12471</v>
      </c>
      <c r="F204" s="147">
        <f t="shared" ref="F204:F221" si="109">SUM(G204:M204)</f>
        <v>12471</v>
      </c>
      <c r="G204" s="451">
        <v>0</v>
      </c>
      <c r="H204" s="451">
        <v>0</v>
      </c>
      <c r="I204" s="451">
        <v>0</v>
      </c>
      <c r="J204" s="451">
        <v>12471</v>
      </c>
      <c r="K204" s="451">
        <v>0</v>
      </c>
      <c r="L204" s="451">
        <v>0</v>
      </c>
      <c r="M204" s="451">
        <v>0</v>
      </c>
      <c r="N204" s="451">
        <v>0</v>
      </c>
      <c r="O204" s="451">
        <v>0</v>
      </c>
      <c r="P204" s="451">
        <v>0</v>
      </c>
      <c r="Q204" s="451">
        <v>0</v>
      </c>
      <c r="R204" s="451">
        <v>0</v>
      </c>
      <c r="S204" s="132" t="str">
        <f t="shared" si="102"/>
        <v>TAK</v>
      </c>
      <c r="T204" s="451">
        <v>0</v>
      </c>
      <c r="U204" s="451">
        <v>0</v>
      </c>
      <c r="V204" s="451"/>
      <c r="W204" s="451">
        <v>0</v>
      </c>
    </row>
    <row r="205" spans="1:23" s="295" customFormat="1" x14ac:dyDescent="0.2">
      <c r="A205" s="155"/>
      <c r="B205" s="157"/>
      <c r="C205" s="42">
        <v>4010</v>
      </c>
      <c r="D205" s="43" t="s">
        <v>163</v>
      </c>
      <c r="E205" s="44">
        <f t="shared" si="108"/>
        <v>152966</v>
      </c>
      <c r="F205" s="44">
        <f t="shared" si="109"/>
        <v>152966</v>
      </c>
      <c r="G205" s="44">
        <v>152966</v>
      </c>
      <c r="H205" s="171">
        <v>0</v>
      </c>
      <c r="I205" s="171">
        <v>0</v>
      </c>
      <c r="J205" s="171">
        <v>0</v>
      </c>
      <c r="K205" s="171">
        <v>0</v>
      </c>
      <c r="L205" s="171">
        <v>0</v>
      </c>
      <c r="M205" s="171">
        <v>0</v>
      </c>
      <c r="N205" s="171">
        <v>0</v>
      </c>
      <c r="O205" s="171">
        <v>0</v>
      </c>
      <c r="P205" s="171">
        <v>0</v>
      </c>
      <c r="Q205" s="171">
        <v>0</v>
      </c>
      <c r="R205" s="171">
        <v>0</v>
      </c>
      <c r="S205" s="132" t="str">
        <f t="shared" si="102"/>
        <v>TAK</v>
      </c>
      <c r="T205" s="171">
        <v>0</v>
      </c>
      <c r="U205" s="171">
        <v>0</v>
      </c>
      <c r="V205" s="171"/>
      <c r="W205" s="171">
        <v>0</v>
      </c>
    </row>
    <row r="206" spans="1:23" s="295" customFormat="1" x14ac:dyDescent="0.2">
      <c r="A206" s="155"/>
      <c r="B206" s="157"/>
      <c r="C206" s="42">
        <v>4040</v>
      </c>
      <c r="D206" s="43" t="s">
        <v>164</v>
      </c>
      <c r="E206" s="44">
        <f t="shared" si="108"/>
        <v>9309</v>
      </c>
      <c r="F206" s="44">
        <f t="shared" si="109"/>
        <v>9309</v>
      </c>
      <c r="G206" s="44">
        <v>9309</v>
      </c>
      <c r="H206" s="171">
        <v>0</v>
      </c>
      <c r="I206" s="171">
        <v>0</v>
      </c>
      <c r="J206" s="171">
        <v>0</v>
      </c>
      <c r="K206" s="171">
        <v>0</v>
      </c>
      <c r="L206" s="171">
        <v>0</v>
      </c>
      <c r="M206" s="171">
        <v>0</v>
      </c>
      <c r="N206" s="171">
        <v>0</v>
      </c>
      <c r="O206" s="171">
        <v>0</v>
      </c>
      <c r="P206" s="171">
        <v>0</v>
      </c>
      <c r="Q206" s="171">
        <v>0</v>
      </c>
      <c r="R206" s="171">
        <v>0</v>
      </c>
      <c r="S206" s="132" t="str">
        <f t="shared" ref="S206:S255" si="110">IF(SUM(N206,F206)=E206,"TAK","NIE")</f>
        <v>TAK</v>
      </c>
      <c r="T206" s="171">
        <v>0</v>
      </c>
      <c r="U206" s="171">
        <v>0</v>
      </c>
      <c r="V206" s="171"/>
      <c r="W206" s="171">
        <v>0</v>
      </c>
    </row>
    <row r="207" spans="1:23" s="295" customFormat="1" x14ac:dyDescent="0.2">
      <c r="A207" s="155"/>
      <c r="B207" s="157"/>
      <c r="C207" s="42">
        <v>4110</v>
      </c>
      <c r="D207" s="43" t="s">
        <v>161</v>
      </c>
      <c r="E207" s="44">
        <f t="shared" si="108"/>
        <v>26399</v>
      </c>
      <c r="F207" s="44">
        <f t="shared" si="109"/>
        <v>26399</v>
      </c>
      <c r="G207" s="171">
        <v>26399</v>
      </c>
      <c r="H207" s="171">
        <v>0</v>
      </c>
      <c r="I207" s="171">
        <v>0</v>
      </c>
      <c r="J207" s="171">
        <v>0</v>
      </c>
      <c r="K207" s="171">
        <v>0</v>
      </c>
      <c r="L207" s="171">
        <v>0</v>
      </c>
      <c r="M207" s="171">
        <v>0</v>
      </c>
      <c r="N207" s="171">
        <v>0</v>
      </c>
      <c r="O207" s="171">
        <v>0</v>
      </c>
      <c r="P207" s="171">
        <v>0</v>
      </c>
      <c r="Q207" s="171">
        <v>0</v>
      </c>
      <c r="R207" s="171">
        <v>0</v>
      </c>
      <c r="S207" s="132" t="str">
        <f t="shared" si="110"/>
        <v>TAK</v>
      </c>
      <c r="T207" s="171">
        <v>0</v>
      </c>
      <c r="U207" s="171">
        <v>0</v>
      </c>
      <c r="V207" s="171"/>
      <c r="W207" s="171">
        <v>0</v>
      </c>
    </row>
    <row r="208" spans="1:23" s="295" customFormat="1" x14ac:dyDescent="0.2">
      <c r="A208" s="155"/>
      <c r="B208" s="157"/>
      <c r="C208" s="42">
        <v>4120</v>
      </c>
      <c r="D208" s="43" t="s">
        <v>162</v>
      </c>
      <c r="E208" s="44">
        <f t="shared" si="108"/>
        <v>4271</v>
      </c>
      <c r="F208" s="44">
        <f t="shared" si="109"/>
        <v>4271</v>
      </c>
      <c r="G208" s="171">
        <v>4271</v>
      </c>
      <c r="H208" s="171">
        <v>0</v>
      </c>
      <c r="I208" s="171">
        <v>0</v>
      </c>
      <c r="J208" s="171">
        <v>0</v>
      </c>
      <c r="K208" s="171">
        <v>0</v>
      </c>
      <c r="L208" s="171">
        <v>0</v>
      </c>
      <c r="M208" s="171">
        <v>0</v>
      </c>
      <c r="N208" s="171">
        <v>0</v>
      </c>
      <c r="O208" s="171">
        <v>0</v>
      </c>
      <c r="P208" s="171">
        <v>0</v>
      </c>
      <c r="Q208" s="171">
        <v>0</v>
      </c>
      <c r="R208" s="171">
        <v>0</v>
      </c>
      <c r="S208" s="132" t="str">
        <f t="shared" si="110"/>
        <v>TAK</v>
      </c>
      <c r="T208" s="171">
        <v>0</v>
      </c>
      <c r="U208" s="171">
        <v>0</v>
      </c>
      <c r="V208" s="171"/>
      <c r="W208" s="171">
        <v>0</v>
      </c>
    </row>
    <row r="209" spans="1:23" s="295" customFormat="1" x14ac:dyDescent="0.2">
      <c r="A209" s="155"/>
      <c r="B209" s="157"/>
      <c r="C209" s="42">
        <v>4170</v>
      </c>
      <c r="D209" s="43" t="s">
        <v>157</v>
      </c>
      <c r="E209" s="44">
        <f t="shared" si="108"/>
        <v>0</v>
      </c>
      <c r="F209" s="44">
        <f t="shared" si="109"/>
        <v>0</v>
      </c>
      <c r="G209" s="44">
        <v>0</v>
      </c>
      <c r="H209" s="171">
        <v>0</v>
      </c>
      <c r="I209" s="171">
        <v>0</v>
      </c>
      <c r="J209" s="171">
        <v>0</v>
      </c>
      <c r="K209" s="171">
        <v>0</v>
      </c>
      <c r="L209" s="171">
        <v>0</v>
      </c>
      <c r="M209" s="171">
        <v>0</v>
      </c>
      <c r="N209" s="171">
        <v>0</v>
      </c>
      <c r="O209" s="171">
        <v>0</v>
      </c>
      <c r="P209" s="171">
        <v>0</v>
      </c>
      <c r="Q209" s="171">
        <v>0</v>
      </c>
      <c r="R209" s="171">
        <v>0</v>
      </c>
      <c r="S209" s="132" t="str">
        <f t="shared" si="110"/>
        <v>TAK</v>
      </c>
      <c r="T209" s="171">
        <v>0</v>
      </c>
      <c r="U209" s="171">
        <v>0</v>
      </c>
      <c r="V209" s="171"/>
      <c r="W209" s="171">
        <v>0</v>
      </c>
    </row>
    <row r="210" spans="1:23" s="295" customFormat="1" x14ac:dyDescent="0.2">
      <c r="A210" s="155"/>
      <c r="B210" s="157"/>
      <c r="C210" s="42">
        <v>4210</v>
      </c>
      <c r="D210" s="43" t="s">
        <v>158</v>
      </c>
      <c r="E210" s="44">
        <f t="shared" si="108"/>
        <v>4500</v>
      </c>
      <c r="F210" s="44">
        <f t="shared" si="109"/>
        <v>4500</v>
      </c>
      <c r="G210" s="171">
        <v>0</v>
      </c>
      <c r="H210" s="171">
        <v>4500</v>
      </c>
      <c r="I210" s="171">
        <v>0</v>
      </c>
      <c r="J210" s="171">
        <v>0</v>
      </c>
      <c r="K210" s="171">
        <v>0</v>
      </c>
      <c r="L210" s="171">
        <v>0</v>
      </c>
      <c r="M210" s="171">
        <v>0</v>
      </c>
      <c r="N210" s="171">
        <v>0</v>
      </c>
      <c r="O210" s="171">
        <v>0</v>
      </c>
      <c r="P210" s="171">
        <v>0</v>
      </c>
      <c r="Q210" s="171">
        <v>0</v>
      </c>
      <c r="R210" s="171">
        <v>0</v>
      </c>
      <c r="S210" s="132" t="str">
        <f t="shared" si="110"/>
        <v>TAK</v>
      </c>
      <c r="T210" s="171">
        <v>0</v>
      </c>
      <c r="U210" s="171">
        <v>0</v>
      </c>
      <c r="V210" s="171"/>
      <c r="W210" s="171">
        <v>0</v>
      </c>
    </row>
    <row r="211" spans="1:23" s="295" customFormat="1" x14ac:dyDescent="0.2">
      <c r="A211" s="155"/>
      <c r="B211" s="157"/>
      <c r="C211" s="42">
        <v>4240</v>
      </c>
      <c r="D211" s="43" t="s">
        <v>187</v>
      </c>
      <c r="E211" s="44">
        <f t="shared" si="108"/>
        <v>2500</v>
      </c>
      <c r="F211" s="44">
        <f t="shared" si="109"/>
        <v>2500</v>
      </c>
      <c r="G211" s="171">
        <v>0</v>
      </c>
      <c r="H211" s="171">
        <v>2500</v>
      </c>
      <c r="I211" s="171">
        <v>0</v>
      </c>
      <c r="J211" s="171">
        <v>0</v>
      </c>
      <c r="K211" s="171">
        <v>0</v>
      </c>
      <c r="L211" s="171">
        <v>0</v>
      </c>
      <c r="M211" s="171">
        <v>0</v>
      </c>
      <c r="N211" s="171">
        <v>0</v>
      </c>
      <c r="O211" s="171">
        <v>0</v>
      </c>
      <c r="P211" s="171">
        <v>0</v>
      </c>
      <c r="Q211" s="171">
        <v>0</v>
      </c>
      <c r="R211" s="171">
        <v>0</v>
      </c>
      <c r="S211" s="132" t="str">
        <f t="shared" si="110"/>
        <v>TAK</v>
      </c>
      <c r="T211" s="171">
        <v>0</v>
      </c>
      <c r="U211" s="171">
        <v>0</v>
      </c>
      <c r="V211" s="171"/>
      <c r="W211" s="171">
        <v>0</v>
      </c>
    </row>
    <row r="212" spans="1:23" s="295" customFormat="1" x14ac:dyDescent="0.2">
      <c r="A212" s="155"/>
      <c r="B212" s="157"/>
      <c r="C212" s="42">
        <v>4260</v>
      </c>
      <c r="D212" s="43" t="s">
        <v>165</v>
      </c>
      <c r="E212" s="44">
        <f t="shared" si="108"/>
        <v>3000</v>
      </c>
      <c r="F212" s="44">
        <f t="shared" si="109"/>
        <v>3000</v>
      </c>
      <c r="G212" s="171">
        <v>0</v>
      </c>
      <c r="H212" s="171">
        <v>3000</v>
      </c>
      <c r="I212" s="171">
        <v>0</v>
      </c>
      <c r="J212" s="171">
        <v>0</v>
      </c>
      <c r="K212" s="171">
        <v>0</v>
      </c>
      <c r="L212" s="171">
        <v>0</v>
      </c>
      <c r="M212" s="171">
        <v>0</v>
      </c>
      <c r="N212" s="171">
        <v>0</v>
      </c>
      <c r="O212" s="171">
        <v>0</v>
      </c>
      <c r="P212" s="171">
        <v>0</v>
      </c>
      <c r="Q212" s="171">
        <v>0</v>
      </c>
      <c r="R212" s="171">
        <v>0</v>
      </c>
      <c r="S212" s="132" t="str">
        <f t="shared" si="110"/>
        <v>TAK</v>
      </c>
      <c r="T212" s="171">
        <v>0</v>
      </c>
      <c r="U212" s="171">
        <v>0</v>
      </c>
      <c r="V212" s="171"/>
      <c r="W212" s="171">
        <v>0</v>
      </c>
    </row>
    <row r="213" spans="1:23" s="295" customFormat="1" x14ac:dyDescent="0.2">
      <c r="A213" s="155"/>
      <c r="B213" s="157"/>
      <c r="C213" s="42">
        <v>4270</v>
      </c>
      <c r="D213" s="43" t="s">
        <v>150</v>
      </c>
      <c r="E213" s="44">
        <f t="shared" si="108"/>
        <v>2000</v>
      </c>
      <c r="F213" s="44">
        <f t="shared" si="109"/>
        <v>2000</v>
      </c>
      <c r="G213" s="171">
        <v>0</v>
      </c>
      <c r="H213" s="171">
        <v>2000</v>
      </c>
      <c r="I213" s="171">
        <v>0</v>
      </c>
      <c r="J213" s="171">
        <v>0</v>
      </c>
      <c r="K213" s="171">
        <v>0</v>
      </c>
      <c r="L213" s="171">
        <v>0</v>
      </c>
      <c r="M213" s="171">
        <v>0</v>
      </c>
      <c r="N213" s="171">
        <v>0</v>
      </c>
      <c r="O213" s="171">
        <v>0</v>
      </c>
      <c r="P213" s="171">
        <v>0</v>
      </c>
      <c r="Q213" s="171">
        <v>0</v>
      </c>
      <c r="R213" s="171">
        <v>0</v>
      </c>
      <c r="S213" s="132" t="str">
        <f t="shared" si="110"/>
        <v>TAK</v>
      </c>
      <c r="T213" s="171">
        <v>0</v>
      </c>
      <c r="U213" s="171">
        <v>0</v>
      </c>
      <c r="V213" s="171"/>
      <c r="W213" s="171">
        <v>0</v>
      </c>
    </row>
    <row r="214" spans="1:23" s="295" customFormat="1" x14ac:dyDescent="0.2">
      <c r="A214" s="155"/>
      <c r="B214" s="157"/>
      <c r="C214" s="42">
        <v>4300</v>
      </c>
      <c r="D214" s="43" t="s">
        <v>154</v>
      </c>
      <c r="E214" s="44">
        <f t="shared" si="108"/>
        <v>6100</v>
      </c>
      <c r="F214" s="44">
        <f t="shared" si="109"/>
        <v>6100</v>
      </c>
      <c r="G214" s="171">
        <v>0</v>
      </c>
      <c r="H214" s="171">
        <v>6100</v>
      </c>
      <c r="I214" s="171">
        <v>0</v>
      </c>
      <c r="J214" s="171">
        <v>0</v>
      </c>
      <c r="K214" s="171">
        <v>0</v>
      </c>
      <c r="L214" s="171">
        <v>0</v>
      </c>
      <c r="M214" s="171">
        <v>0</v>
      </c>
      <c r="N214" s="171">
        <v>0</v>
      </c>
      <c r="O214" s="171">
        <v>0</v>
      </c>
      <c r="P214" s="171">
        <v>0</v>
      </c>
      <c r="Q214" s="171">
        <v>0</v>
      </c>
      <c r="R214" s="171">
        <v>0</v>
      </c>
      <c r="S214" s="132" t="str">
        <f t="shared" si="110"/>
        <v>TAK</v>
      </c>
      <c r="T214" s="171">
        <v>0</v>
      </c>
      <c r="U214" s="171">
        <v>0</v>
      </c>
      <c r="V214" s="171"/>
      <c r="W214" s="171">
        <v>0</v>
      </c>
    </row>
    <row r="215" spans="1:23" s="295" customFormat="1" ht="22.5" x14ac:dyDescent="0.2">
      <c r="A215" s="155"/>
      <c r="B215" s="157"/>
      <c r="C215" s="45">
        <v>4370</v>
      </c>
      <c r="D215" s="196" t="s">
        <v>350</v>
      </c>
      <c r="E215" s="47">
        <f t="shared" si="108"/>
        <v>800</v>
      </c>
      <c r="F215" s="47">
        <f t="shared" si="109"/>
        <v>800</v>
      </c>
      <c r="G215" s="187">
        <v>0</v>
      </c>
      <c r="H215" s="187">
        <v>800</v>
      </c>
      <c r="I215" s="187">
        <v>0</v>
      </c>
      <c r="J215" s="187">
        <v>0</v>
      </c>
      <c r="K215" s="187">
        <v>0</v>
      </c>
      <c r="L215" s="187">
        <v>0</v>
      </c>
      <c r="M215" s="187">
        <v>0</v>
      </c>
      <c r="N215" s="187">
        <v>0</v>
      </c>
      <c r="O215" s="187">
        <v>0</v>
      </c>
      <c r="P215" s="187">
        <v>0</v>
      </c>
      <c r="Q215" s="187">
        <v>0</v>
      </c>
      <c r="R215" s="187">
        <v>0</v>
      </c>
      <c r="S215" s="132" t="str">
        <f t="shared" si="110"/>
        <v>TAK</v>
      </c>
      <c r="T215" s="187">
        <v>0</v>
      </c>
      <c r="U215" s="187">
        <v>0</v>
      </c>
      <c r="V215" s="187"/>
      <c r="W215" s="187">
        <v>0</v>
      </c>
    </row>
    <row r="216" spans="1:23" s="295" customFormat="1" x14ac:dyDescent="0.2">
      <c r="A216" s="155"/>
      <c r="B216" s="157"/>
      <c r="C216" s="42">
        <v>4410</v>
      </c>
      <c r="D216" s="43" t="s">
        <v>172</v>
      </c>
      <c r="E216" s="44">
        <f t="shared" si="108"/>
        <v>400</v>
      </c>
      <c r="F216" s="44">
        <f t="shared" si="109"/>
        <v>400</v>
      </c>
      <c r="G216" s="171">
        <v>0</v>
      </c>
      <c r="H216" s="171">
        <v>400</v>
      </c>
      <c r="I216" s="171">
        <v>0</v>
      </c>
      <c r="J216" s="171">
        <v>0</v>
      </c>
      <c r="K216" s="171">
        <v>0</v>
      </c>
      <c r="L216" s="171">
        <v>0</v>
      </c>
      <c r="M216" s="171">
        <v>0</v>
      </c>
      <c r="N216" s="171">
        <v>0</v>
      </c>
      <c r="O216" s="171">
        <v>0</v>
      </c>
      <c r="P216" s="171">
        <v>0</v>
      </c>
      <c r="Q216" s="171">
        <v>0</v>
      </c>
      <c r="R216" s="171">
        <v>0</v>
      </c>
      <c r="S216" s="132" t="str">
        <f t="shared" si="110"/>
        <v>TAK</v>
      </c>
      <c r="T216" s="171">
        <v>0</v>
      </c>
      <c r="U216" s="171">
        <v>0</v>
      </c>
      <c r="V216" s="171"/>
      <c r="W216" s="171">
        <v>0</v>
      </c>
    </row>
    <row r="217" spans="1:23" s="295" customFormat="1" x14ac:dyDescent="0.2">
      <c r="A217" s="155"/>
      <c r="B217" s="157"/>
      <c r="C217" s="42">
        <v>4430</v>
      </c>
      <c r="D217" s="43" t="s">
        <v>155</v>
      </c>
      <c r="E217" s="44">
        <f t="shared" si="108"/>
        <v>500</v>
      </c>
      <c r="F217" s="44">
        <f t="shared" si="109"/>
        <v>500</v>
      </c>
      <c r="G217" s="171">
        <v>0</v>
      </c>
      <c r="H217" s="171">
        <v>500</v>
      </c>
      <c r="I217" s="171">
        <v>0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1">
        <v>0</v>
      </c>
      <c r="R217" s="171">
        <v>0</v>
      </c>
      <c r="S217" s="132" t="str">
        <f t="shared" si="110"/>
        <v>TAK</v>
      </c>
      <c r="T217" s="171">
        <v>0</v>
      </c>
      <c r="U217" s="171">
        <v>0</v>
      </c>
      <c r="V217" s="171"/>
      <c r="W217" s="171">
        <v>0</v>
      </c>
    </row>
    <row r="218" spans="1:23" s="295" customFormat="1" x14ac:dyDescent="0.2">
      <c r="A218" s="155"/>
      <c r="B218" s="157"/>
      <c r="C218" s="42">
        <v>4440</v>
      </c>
      <c r="D218" s="43" t="s">
        <v>167</v>
      </c>
      <c r="E218" s="44">
        <f t="shared" si="108"/>
        <v>11593</v>
      </c>
      <c r="F218" s="44">
        <f t="shared" si="109"/>
        <v>11593</v>
      </c>
      <c r="G218" s="171">
        <v>0</v>
      </c>
      <c r="H218" s="44">
        <v>11593</v>
      </c>
      <c r="I218" s="171">
        <v>0</v>
      </c>
      <c r="J218" s="171">
        <v>0</v>
      </c>
      <c r="K218" s="171">
        <v>0</v>
      </c>
      <c r="L218" s="171">
        <v>0</v>
      </c>
      <c r="M218" s="171">
        <v>0</v>
      </c>
      <c r="N218" s="171">
        <v>0</v>
      </c>
      <c r="O218" s="171">
        <v>0</v>
      </c>
      <c r="P218" s="171">
        <v>0</v>
      </c>
      <c r="Q218" s="171">
        <v>0</v>
      </c>
      <c r="R218" s="171">
        <v>0</v>
      </c>
      <c r="S218" s="132" t="str">
        <f t="shared" si="110"/>
        <v>TAK</v>
      </c>
      <c r="T218" s="171">
        <v>0</v>
      </c>
      <c r="U218" s="171">
        <v>0</v>
      </c>
      <c r="V218" s="171"/>
      <c r="W218" s="171">
        <v>0</v>
      </c>
    </row>
    <row r="219" spans="1:23" s="295" customFormat="1" x14ac:dyDescent="0.2">
      <c r="A219" s="155"/>
      <c r="B219" s="157"/>
      <c r="C219" s="45">
        <v>4700</v>
      </c>
      <c r="D219" s="46" t="s">
        <v>168</v>
      </c>
      <c r="E219" s="47">
        <f t="shared" si="108"/>
        <v>500</v>
      </c>
      <c r="F219" s="47">
        <f t="shared" si="109"/>
        <v>500</v>
      </c>
      <c r="G219" s="187">
        <v>0</v>
      </c>
      <c r="H219" s="187">
        <v>500</v>
      </c>
      <c r="I219" s="187">
        <v>0</v>
      </c>
      <c r="J219" s="187">
        <v>0</v>
      </c>
      <c r="K219" s="187">
        <v>0</v>
      </c>
      <c r="L219" s="187">
        <v>0</v>
      </c>
      <c r="M219" s="187">
        <v>0</v>
      </c>
      <c r="N219" s="187">
        <v>0</v>
      </c>
      <c r="O219" s="187">
        <v>0</v>
      </c>
      <c r="P219" s="187">
        <v>0</v>
      </c>
      <c r="Q219" s="187">
        <v>0</v>
      </c>
      <c r="R219" s="187">
        <v>0</v>
      </c>
      <c r="S219" s="132" t="str">
        <f t="shared" si="110"/>
        <v>TAK</v>
      </c>
      <c r="T219" s="187">
        <v>0</v>
      </c>
      <c r="U219" s="187">
        <v>0</v>
      </c>
      <c r="V219" s="187"/>
      <c r="W219" s="187">
        <v>0</v>
      </c>
    </row>
    <row r="220" spans="1:23" s="56" customFormat="1" x14ac:dyDescent="0.2">
      <c r="A220" s="155"/>
      <c r="B220" s="157"/>
      <c r="C220" s="190"/>
      <c r="D220" s="191" t="s">
        <v>169</v>
      </c>
      <c r="E220" s="202"/>
      <c r="F220" s="202"/>
      <c r="G220" s="193"/>
      <c r="H220" s="193"/>
      <c r="I220" s="193"/>
      <c r="J220" s="193"/>
      <c r="K220" s="193"/>
      <c r="L220" s="193"/>
      <c r="M220" s="193"/>
      <c r="N220" s="193"/>
      <c r="O220" s="64"/>
      <c r="P220" s="64"/>
      <c r="Q220" s="64"/>
      <c r="R220" s="64"/>
      <c r="S220" s="132" t="str">
        <f t="shared" si="110"/>
        <v>TAK</v>
      </c>
      <c r="T220" s="193"/>
      <c r="U220" s="193"/>
      <c r="V220" s="193"/>
      <c r="W220" s="193"/>
    </row>
    <row r="221" spans="1:23" s="295" customFormat="1" ht="12" customHeight="1" x14ac:dyDescent="0.2">
      <c r="A221" s="155"/>
      <c r="B221" s="157"/>
      <c r="C221" s="45">
        <v>6050</v>
      </c>
      <c r="D221" s="196" t="s">
        <v>152</v>
      </c>
      <c r="E221" s="47">
        <f>SUM(F221,N221)</f>
        <v>0</v>
      </c>
      <c r="F221" s="47">
        <f t="shared" si="109"/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188">
        <f>SUM(O221:R221)</f>
        <v>0</v>
      </c>
      <c r="O221" s="413">
        <v>0</v>
      </c>
      <c r="P221" s="413">
        <v>0</v>
      </c>
      <c r="Q221" s="413">
        <v>0</v>
      </c>
      <c r="R221" s="413">
        <v>0</v>
      </c>
      <c r="S221" s="132" t="str">
        <f t="shared" si="110"/>
        <v>TAK</v>
      </c>
      <c r="T221" s="187">
        <v>0</v>
      </c>
      <c r="U221" s="187">
        <v>0</v>
      </c>
      <c r="V221" s="187"/>
      <c r="W221" s="187">
        <v>50000</v>
      </c>
    </row>
    <row r="222" spans="1:23" s="295" customFormat="1" x14ac:dyDescent="0.2">
      <c r="A222" s="155"/>
      <c r="B222" s="63">
        <v>80104</v>
      </c>
      <c r="C222" s="156"/>
      <c r="D222" s="49" t="s">
        <v>191</v>
      </c>
      <c r="E222" s="50">
        <f t="shared" ref="E222:R222" si="111">SUM(E223:E244)</f>
        <v>666907</v>
      </c>
      <c r="F222" s="50">
        <f t="shared" si="111"/>
        <v>666907</v>
      </c>
      <c r="G222" s="50">
        <f t="shared" si="111"/>
        <v>478202</v>
      </c>
      <c r="H222" s="50">
        <f t="shared" si="111"/>
        <v>168328</v>
      </c>
      <c r="I222" s="50">
        <f t="shared" si="111"/>
        <v>0</v>
      </c>
      <c r="J222" s="50">
        <f t="shared" si="111"/>
        <v>20377</v>
      </c>
      <c r="K222" s="50">
        <f t="shared" si="111"/>
        <v>0</v>
      </c>
      <c r="L222" s="50">
        <f t="shared" si="111"/>
        <v>0</v>
      </c>
      <c r="M222" s="50">
        <f t="shared" si="111"/>
        <v>0</v>
      </c>
      <c r="N222" s="50">
        <f t="shared" si="111"/>
        <v>0</v>
      </c>
      <c r="O222" s="50">
        <f t="shared" si="111"/>
        <v>0</v>
      </c>
      <c r="P222" s="50">
        <f t="shared" si="111"/>
        <v>0</v>
      </c>
      <c r="Q222" s="50">
        <f t="shared" si="111"/>
        <v>0</v>
      </c>
      <c r="R222" s="50">
        <f t="shared" si="111"/>
        <v>0</v>
      </c>
      <c r="S222" s="132" t="str">
        <f t="shared" si="110"/>
        <v>TAK</v>
      </c>
      <c r="T222" s="50" t="e">
        <f>SUM(#REF!)</f>
        <v>#REF!</v>
      </c>
      <c r="U222" s="50" t="e">
        <f>SUM(#REF!)</f>
        <v>#REF!</v>
      </c>
      <c r="V222" s="50"/>
      <c r="W222" s="50" t="e">
        <f>SUM(#REF!)</f>
        <v>#REF!</v>
      </c>
    </row>
    <row r="223" spans="1:23" s="295" customFormat="1" x14ac:dyDescent="0.2">
      <c r="A223" s="155"/>
      <c r="B223" s="157"/>
      <c r="C223" s="145">
        <v>3020</v>
      </c>
      <c r="D223" s="146" t="s">
        <v>218</v>
      </c>
      <c r="E223" s="147">
        <f t="shared" ref="E223:E242" si="112">SUM(F223,N223)</f>
        <v>20377</v>
      </c>
      <c r="F223" s="147">
        <f t="shared" ref="F223:F242" si="113">SUM(G223:M223)</f>
        <v>20377</v>
      </c>
      <c r="G223" s="451">
        <v>0</v>
      </c>
      <c r="H223" s="451">
        <v>0</v>
      </c>
      <c r="I223" s="451">
        <v>0</v>
      </c>
      <c r="J223" s="451">
        <v>20377</v>
      </c>
      <c r="K223" s="451">
        <v>0</v>
      </c>
      <c r="L223" s="451">
        <v>0</v>
      </c>
      <c r="M223" s="451">
        <v>0</v>
      </c>
      <c r="N223" s="450">
        <v>0</v>
      </c>
      <c r="O223" s="450">
        <v>0</v>
      </c>
      <c r="P223" s="450">
        <v>0</v>
      </c>
      <c r="Q223" s="450">
        <v>0</v>
      </c>
      <c r="R223" s="451">
        <v>0</v>
      </c>
      <c r="S223" s="132" t="str">
        <f t="shared" si="110"/>
        <v>TAK</v>
      </c>
      <c r="T223" s="451">
        <v>0</v>
      </c>
      <c r="U223" s="451">
        <v>0</v>
      </c>
      <c r="V223" s="451"/>
      <c r="W223" s="451">
        <v>0</v>
      </c>
    </row>
    <row r="224" spans="1:23" s="295" customFormat="1" x14ac:dyDescent="0.2">
      <c r="A224" s="155"/>
      <c r="B224" s="157"/>
      <c r="C224" s="42">
        <v>4010</v>
      </c>
      <c r="D224" s="43" t="s">
        <v>163</v>
      </c>
      <c r="E224" s="44">
        <f t="shared" si="112"/>
        <v>373351</v>
      </c>
      <c r="F224" s="44">
        <f t="shared" si="113"/>
        <v>373351</v>
      </c>
      <c r="G224" s="44">
        <v>373351</v>
      </c>
      <c r="H224" s="171">
        <v>0</v>
      </c>
      <c r="I224" s="171">
        <v>0</v>
      </c>
      <c r="J224" s="171">
        <v>0</v>
      </c>
      <c r="K224" s="171">
        <v>0</v>
      </c>
      <c r="L224" s="171">
        <v>0</v>
      </c>
      <c r="M224" s="171">
        <v>0</v>
      </c>
      <c r="N224" s="183">
        <v>0</v>
      </c>
      <c r="O224" s="183">
        <v>0</v>
      </c>
      <c r="P224" s="183">
        <v>0</v>
      </c>
      <c r="Q224" s="183">
        <v>0</v>
      </c>
      <c r="R224" s="171">
        <v>0</v>
      </c>
      <c r="S224" s="132" t="str">
        <f t="shared" si="110"/>
        <v>TAK</v>
      </c>
      <c r="T224" s="171">
        <v>0</v>
      </c>
      <c r="U224" s="171">
        <v>0</v>
      </c>
      <c r="V224" s="171"/>
      <c r="W224" s="171">
        <v>0</v>
      </c>
    </row>
    <row r="225" spans="1:23" s="295" customFormat="1" x14ac:dyDescent="0.2">
      <c r="A225" s="155"/>
      <c r="B225" s="157"/>
      <c r="C225" s="42">
        <v>4040</v>
      </c>
      <c r="D225" s="43" t="s">
        <v>164</v>
      </c>
      <c r="E225" s="44">
        <f t="shared" si="112"/>
        <v>30178</v>
      </c>
      <c r="F225" s="44">
        <f t="shared" si="113"/>
        <v>30178</v>
      </c>
      <c r="G225" s="44">
        <v>30178</v>
      </c>
      <c r="H225" s="171">
        <v>0</v>
      </c>
      <c r="I225" s="171">
        <v>0</v>
      </c>
      <c r="J225" s="171">
        <v>0</v>
      </c>
      <c r="K225" s="171">
        <v>0</v>
      </c>
      <c r="L225" s="171">
        <v>0</v>
      </c>
      <c r="M225" s="171">
        <v>0</v>
      </c>
      <c r="N225" s="183">
        <v>0</v>
      </c>
      <c r="O225" s="183">
        <v>0</v>
      </c>
      <c r="P225" s="183">
        <v>0</v>
      </c>
      <c r="Q225" s="183">
        <v>0</v>
      </c>
      <c r="R225" s="171">
        <v>0</v>
      </c>
      <c r="S225" s="132" t="str">
        <f t="shared" ref="S225:S244" si="114">IF(SUM(N225,F225)=E225,"TAK","NIE")</f>
        <v>TAK</v>
      </c>
      <c r="T225" s="171">
        <v>0</v>
      </c>
      <c r="U225" s="171">
        <v>0</v>
      </c>
      <c r="V225" s="171"/>
      <c r="W225" s="171">
        <v>0</v>
      </c>
    </row>
    <row r="226" spans="1:23" s="295" customFormat="1" x14ac:dyDescent="0.2">
      <c r="A226" s="155"/>
      <c r="B226" s="157"/>
      <c r="C226" s="42">
        <v>4110</v>
      </c>
      <c r="D226" s="43" t="s">
        <v>161</v>
      </c>
      <c r="E226" s="44">
        <f t="shared" si="112"/>
        <v>62528</v>
      </c>
      <c r="F226" s="44">
        <f t="shared" si="113"/>
        <v>62528</v>
      </c>
      <c r="G226" s="171">
        <v>62528</v>
      </c>
      <c r="H226" s="171">
        <v>0</v>
      </c>
      <c r="I226" s="171">
        <v>0</v>
      </c>
      <c r="J226" s="171">
        <v>0</v>
      </c>
      <c r="K226" s="171">
        <v>0</v>
      </c>
      <c r="L226" s="171">
        <v>0</v>
      </c>
      <c r="M226" s="171">
        <v>0</v>
      </c>
      <c r="N226" s="183">
        <v>0</v>
      </c>
      <c r="O226" s="183">
        <v>0</v>
      </c>
      <c r="P226" s="183">
        <v>0</v>
      </c>
      <c r="Q226" s="183">
        <v>0</v>
      </c>
      <c r="R226" s="171">
        <v>0</v>
      </c>
      <c r="S226" s="132" t="str">
        <f t="shared" si="114"/>
        <v>TAK</v>
      </c>
      <c r="T226" s="171">
        <v>0</v>
      </c>
      <c r="U226" s="171">
        <v>0</v>
      </c>
      <c r="V226" s="171"/>
      <c r="W226" s="171">
        <v>0</v>
      </c>
    </row>
    <row r="227" spans="1:23" s="295" customFormat="1" x14ac:dyDescent="0.2">
      <c r="A227" s="155"/>
      <c r="B227" s="157"/>
      <c r="C227" s="42">
        <v>4120</v>
      </c>
      <c r="D227" s="43" t="s">
        <v>162</v>
      </c>
      <c r="E227" s="44">
        <f t="shared" si="112"/>
        <v>10145</v>
      </c>
      <c r="F227" s="44">
        <f t="shared" si="113"/>
        <v>10145</v>
      </c>
      <c r="G227" s="171">
        <v>10145</v>
      </c>
      <c r="H227" s="171">
        <v>0</v>
      </c>
      <c r="I227" s="171">
        <v>0</v>
      </c>
      <c r="J227" s="171">
        <v>0</v>
      </c>
      <c r="K227" s="171">
        <v>0</v>
      </c>
      <c r="L227" s="171">
        <v>0</v>
      </c>
      <c r="M227" s="171">
        <v>0</v>
      </c>
      <c r="N227" s="183">
        <v>0</v>
      </c>
      <c r="O227" s="183">
        <v>0</v>
      </c>
      <c r="P227" s="183">
        <v>0</v>
      </c>
      <c r="Q227" s="183">
        <v>0</v>
      </c>
      <c r="R227" s="171">
        <v>0</v>
      </c>
      <c r="S227" s="132" t="str">
        <f t="shared" si="114"/>
        <v>TAK</v>
      </c>
      <c r="T227" s="171">
        <v>0</v>
      </c>
      <c r="U227" s="171">
        <v>0</v>
      </c>
      <c r="V227" s="171"/>
      <c r="W227" s="171">
        <v>0</v>
      </c>
    </row>
    <row r="228" spans="1:23" s="295" customFormat="1" x14ac:dyDescent="0.2">
      <c r="A228" s="155"/>
      <c r="B228" s="157"/>
      <c r="C228" s="42">
        <v>4170</v>
      </c>
      <c r="D228" s="43" t="s">
        <v>157</v>
      </c>
      <c r="E228" s="44">
        <f t="shared" si="112"/>
        <v>2000</v>
      </c>
      <c r="F228" s="44">
        <f t="shared" si="113"/>
        <v>2000</v>
      </c>
      <c r="G228" s="44">
        <v>2000</v>
      </c>
      <c r="H228" s="171">
        <v>0</v>
      </c>
      <c r="I228" s="171">
        <v>0</v>
      </c>
      <c r="J228" s="171">
        <v>0</v>
      </c>
      <c r="K228" s="171">
        <v>0</v>
      </c>
      <c r="L228" s="171">
        <v>0</v>
      </c>
      <c r="M228" s="171">
        <v>0</v>
      </c>
      <c r="N228" s="183">
        <v>0</v>
      </c>
      <c r="O228" s="183">
        <v>0</v>
      </c>
      <c r="P228" s="183">
        <v>0</v>
      </c>
      <c r="Q228" s="183">
        <v>0</v>
      </c>
      <c r="R228" s="171">
        <v>0</v>
      </c>
      <c r="S228" s="132" t="str">
        <f t="shared" si="114"/>
        <v>TAK</v>
      </c>
      <c r="T228" s="171">
        <v>0</v>
      </c>
      <c r="U228" s="171">
        <v>0</v>
      </c>
      <c r="V228" s="171"/>
      <c r="W228" s="171">
        <v>0</v>
      </c>
    </row>
    <row r="229" spans="1:23" s="295" customFormat="1" x14ac:dyDescent="0.2">
      <c r="A229" s="155"/>
      <c r="B229" s="157"/>
      <c r="C229" s="42">
        <v>4210</v>
      </c>
      <c r="D229" s="43" t="s">
        <v>158</v>
      </c>
      <c r="E229" s="44">
        <f t="shared" si="112"/>
        <v>21698</v>
      </c>
      <c r="F229" s="44">
        <f t="shared" si="113"/>
        <v>21698</v>
      </c>
      <c r="G229" s="171">
        <v>0</v>
      </c>
      <c r="H229" s="171">
        <v>21698</v>
      </c>
      <c r="I229" s="171">
        <v>0</v>
      </c>
      <c r="J229" s="171">
        <v>0</v>
      </c>
      <c r="K229" s="171">
        <v>0</v>
      </c>
      <c r="L229" s="171">
        <v>0</v>
      </c>
      <c r="M229" s="171">
        <v>0</v>
      </c>
      <c r="N229" s="183">
        <v>0</v>
      </c>
      <c r="O229" s="183">
        <v>0</v>
      </c>
      <c r="P229" s="183">
        <v>0</v>
      </c>
      <c r="Q229" s="183">
        <v>0</v>
      </c>
      <c r="R229" s="171">
        <v>0</v>
      </c>
      <c r="S229" s="132" t="str">
        <f t="shared" si="114"/>
        <v>TAK</v>
      </c>
      <c r="T229" s="171">
        <v>0</v>
      </c>
      <c r="U229" s="171">
        <v>0</v>
      </c>
      <c r="V229" s="171"/>
      <c r="W229" s="171">
        <v>0</v>
      </c>
    </row>
    <row r="230" spans="1:23" s="295" customFormat="1" x14ac:dyDescent="0.2">
      <c r="A230" s="155"/>
      <c r="B230" s="157"/>
      <c r="C230" s="42">
        <v>4220</v>
      </c>
      <c r="D230" s="43" t="s">
        <v>304</v>
      </c>
      <c r="E230" s="44">
        <f t="shared" ref="E230" si="115">SUM(F230,N230)</f>
        <v>51217</v>
      </c>
      <c r="F230" s="44">
        <f t="shared" ref="F230" si="116">SUM(G230:M230)</f>
        <v>51217</v>
      </c>
      <c r="G230" s="171"/>
      <c r="H230" s="171">
        <v>51217</v>
      </c>
      <c r="I230" s="171"/>
      <c r="J230" s="171"/>
      <c r="K230" s="171"/>
      <c r="L230" s="171"/>
      <c r="M230" s="171"/>
      <c r="N230" s="183"/>
      <c r="O230" s="183"/>
      <c r="P230" s="183"/>
      <c r="Q230" s="183"/>
      <c r="R230" s="171"/>
      <c r="S230" s="132"/>
      <c r="T230" s="171"/>
      <c r="U230" s="171"/>
      <c r="V230" s="171"/>
      <c r="W230" s="171"/>
    </row>
    <row r="231" spans="1:23" s="295" customFormat="1" x14ac:dyDescent="0.2">
      <c r="A231" s="155"/>
      <c r="B231" s="157"/>
      <c r="C231" s="42">
        <v>4240</v>
      </c>
      <c r="D231" s="43" t="s">
        <v>187</v>
      </c>
      <c r="E231" s="44">
        <f t="shared" si="112"/>
        <v>6000</v>
      </c>
      <c r="F231" s="44">
        <f t="shared" si="113"/>
        <v>6000</v>
      </c>
      <c r="G231" s="171">
        <v>0</v>
      </c>
      <c r="H231" s="171">
        <v>6000</v>
      </c>
      <c r="I231" s="171">
        <v>0</v>
      </c>
      <c r="J231" s="171">
        <v>0</v>
      </c>
      <c r="K231" s="171">
        <v>0</v>
      </c>
      <c r="L231" s="171">
        <v>0</v>
      </c>
      <c r="M231" s="171">
        <v>0</v>
      </c>
      <c r="N231" s="183">
        <v>0</v>
      </c>
      <c r="O231" s="183">
        <v>0</v>
      </c>
      <c r="P231" s="183">
        <v>0</v>
      </c>
      <c r="Q231" s="183">
        <v>0</v>
      </c>
      <c r="R231" s="171">
        <v>0</v>
      </c>
      <c r="S231" s="132" t="str">
        <f t="shared" si="114"/>
        <v>TAK</v>
      </c>
      <c r="T231" s="171">
        <v>0</v>
      </c>
      <c r="U231" s="171">
        <v>0</v>
      </c>
      <c r="V231" s="171"/>
      <c r="W231" s="171">
        <v>0</v>
      </c>
    </row>
    <row r="232" spans="1:23" s="295" customFormat="1" x14ac:dyDescent="0.2">
      <c r="A232" s="155"/>
      <c r="B232" s="157"/>
      <c r="C232" s="42">
        <v>4260</v>
      </c>
      <c r="D232" s="43" t="s">
        <v>165</v>
      </c>
      <c r="E232" s="44">
        <f t="shared" si="112"/>
        <v>11503</v>
      </c>
      <c r="F232" s="44">
        <f t="shared" si="113"/>
        <v>11503</v>
      </c>
      <c r="G232" s="171">
        <v>0</v>
      </c>
      <c r="H232" s="171">
        <v>11503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83">
        <v>0</v>
      </c>
      <c r="O232" s="183">
        <v>0</v>
      </c>
      <c r="P232" s="183">
        <v>0</v>
      </c>
      <c r="Q232" s="183">
        <v>0</v>
      </c>
      <c r="R232" s="171">
        <v>0</v>
      </c>
      <c r="S232" s="132" t="str">
        <f t="shared" si="114"/>
        <v>TAK</v>
      </c>
      <c r="T232" s="171">
        <v>0</v>
      </c>
      <c r="U232" s="171">
        <v>0</v>
      </c>
      <c r="V232" s="171"/>
      <c r="W232" s="171">
        <v>0</v>
      </c>
    </row>
    <row r="233" spans="1:23" s="295" customFormat="1" x14ac:dyDescent="0.2">
      <c r="A233" s="155"/>
      <c r="B233" s="157"/>
      <c r="C233" s="42">
        <v>4270</v>
      </c>
      <c r="D233" s="43" t="s">
        <v>150</v>
      </c>
      <c r="E233" s="44">
        <f t="shared" si="112"/>
        <v>15250</v>
      </c>
      <c r="F233" s="44">
        <f t="shared" si="113"/>
        <v>15250</v>
      </c>
      <c r="G233" s="171">
        <v>0</v>
      </c>
      <c r="H233" s="171">
        <v>15250</v>
      </c>
      <c r="I233" s="171">
        <v>0</v>
      </c>
      <c r="J233" s="171">
        <v>0</v>
      </c>
      <c r="K233" s="171">
        <v>0</v>
      </c>
      <c r="L233" s="171">
        <v>0</v>
      </c>
      <c r="M233" s="171">
        <v>0</v>
      </c>
      <c r="N233" s="183">
        <v>0</v>
      </c>
      <c r="O233" s="183">
        <v>0</v>
      </c>
      <c r="P233" s="183">
        <v>0</v>
      </c>
      <c r="Q233" s="183">
        <v>0</v>
      </c>
      <c r="R233" s="171">
        <v>0</v>
      </c>
      <c r="S233" s="132" t="str">
        <f t="shared" si="114"/>
        <v>TAK</v>
      </c>
      <c r="T233" s="171">
        <v>0</v>
      </c>
      <c r="U233" s="171">
        <v>0</v>
      </c>
      <c r="V233" s="171"/>
      <c r="W233" s="171">
        <v>0</v>
      </c>
    </row>
    <row r="234" spans="1:23" s="295" customFormat="1" x14ac:dyDescent="0.2">
      <c r="A234" s="155"/>
      <c r="B234" s="157"/>
      <c r="C234" s="42">
        <v>4280</v>
      </c>
      <c r="D234" s="43" t="s">
        <v>173</v>
      </c>
      <c r="E234" s="44">
        <f t="shared" ref="E234" si="117">SUM(F234,N234)</f>
        <v>250</v>
      </c>
      <c r="F234" s="44">
        <f t="shared" ref="F234" si="118">SUM(G234:M234)</f>
        <v>250</v>
      </c>
      <c r="G234" s="171"/>
      <c r="H234" s="171">
        <v>250</v>
      </c>
      <c r="I234" s="171"/>
      <c r="J234" s="171"/>
      <c r="K234" s="171"/>
      <c r="L234" s="171"/>
      <c r="M234" s="171"/>
      <c r="N234" s="183"/>
      <c r="O234" s="183"/>
      <c r="P234" s="183"/>
      <c r="Q234" s="183"/>
      <c r="R234" s="171"/>
      <c r="S234" s="132"/>
      <c r="T234" s="171"/>
      <c r="U234" s="171"/>
      <c r="V234" s="171"/>
      <c r="W234" s="171"/>
    </row>
    <row r="235" spans="1:23" s="295" customFormat="1" x14ac:dyDescent="0.2">
      <c r="A235" s="155"/>
      <c r="B235" s="157"/>
      <c r="C235" s="42">
        <v>4300</v>
      </c>
      <c r="D235" s="43" t="s">
        <v>154</v>
      </c>
      <c r="E235" s="44">
        <f t="shared" si="112"/>
        <v>22229</v>
      </c>
      <c r="F235" s="44">
        <f t="shared" si="113"/>
        <v>22229</v>
      </c>
      <c r="G235" s="171">
        <v>0</v>
      </c>
      <c r="H235" s="171">
        <v>22229</v>
      </c>
      <c r="I235" s="171">
        <v>0</v>
      </c>
      <c r="J235" s="171">
        <v>0</v>
      </c>
      <c r="K235" s="171">
        <v>0</v>
      </c>
      <c r="L235" s="171">
        <v>0</v>
      </c>
      <c r="M235" s="171">
        <v>0</v>
      </c>
      <c r="N235" s="183">
        <v>0</v>
      </c>
      <c r="O235" s="183">
        <v>0</v>
      </c>
      <c r="P235" s="183">
        <v>0</v>
      </c>
      <c r="Q235" s="183">
        <v>0</v>
      </c>
      <c r="R235" s="171">
        <v>0</v>
      </c>
      <c r="S235" s="132" t="str">
        <f t="shared" si="114"/>
        <v>TAK</v>
      </c>
      <c r="T235" s="171">
        <v>0</v>
      </c>
      <c r="U235" s="171">
        <v>0</v>
      </c>
      <c r="V235" s="171"/>
      <c r="W235" s="171">
        <v>0</v>
      </c>
    </row>
    <row r="236" spans="1:23" s="295" customFormat="1" x14ac:dyDescent="0.2">
      <c r="A236" s="155"/>
      <c r="B236" s="157"/>
      <c r="C236" s="45">
        <v>4350</v>
      </c>
      <c r="D236" s="46" t="s">
        <v>306</v>
      </c>
      <c r="E236" s="44">
        <f t="shared" ref="E236" si="119">SUM(F236,N236)</f>
        <v>1200</v>
      </c>
      <c r="F236" s="44">
        <f t="shared" ref="F236" si="120">SUM(G236:M236)</f>
        <v>1200</v>
      </c>
      <c r="G236" s="187"/>
      <c r="H236" s="187">
        <v>1200</v>
      </c>
      <c r="I236" s="187"/>
      <c r="J236" s="187"/>
      <c r="K236" s="187"/>
      <c r="L236" s="187"/>
      <c r="M236" s="187"/>
      <c r="N236" s="188"/>
      <c r="O236" s="188"/>
      <c r="P236" s="188"/>
      <c r="Q236" s="188"/>
      <c r="R236" s="187"/>
      <c r="S236" s="132"/>
      <c r="T236" s="187"/>
      <c r="U236" s="187"/>
      <c r="V236" s="187"/>
      <c r="W236" s="187"/>
    </row>
    <row r="237" spans="1:23" s="295" customFormat="1" ht="22.5" x14ac:dyDescent="0.2">
      <c r="A237" s="155"/>
      <c r="B237" s="157"/>
      <c r="C237" s="45">
        <v>4370</v>
      </c>
      <c r="D237" s="196" t="s">
        <v>350</v>
      </c>
      <c r="E237" s="47">
        <f t="shared" si="112"/>
        <v>2800</v>
      </c>
      <c r="F237" s="47">
        <f t="shared" si="113"/>
        <v>2800</v>
      </c>
      <c r="G237" s="187">
        <v>0</v>
      </c>
      <c r="H237" s="187">
        <v>2800</v>
      </c>
      <c r="I237" s="187">
        <v>0</v>
      </c>
      <c r="J237" s="187">
        <v>0</v>
      </c>
      <c r="K237" s="187">
        <v>0</v>
      </c>
      <c r="L237" s="187">
        <v>0</v>
      </c>
      <c r="M237" s="187">
        <v>0</v>
      </c>
      <c r="N237" s="188">
        <v>0</v>
      </c>
      <c r="O237" s="188">
        <v>0</v>
      </c>
      <c r="P237" s="188">
        <v>0</v>
      </c>
      <c r="Q237" s="188">
        <v>0</v>
      </c>
      <c r="R237" s="187">
        <v>0</v>
      </c>
      <c r="S237" s="132" t="str">
        <f t="shared" si="114"/>
        <v>TAK</v>
      </c>
      <c r="T237" s="187">
        <v>0</v>
      </c>
      <c r="U237" s="187">
        <v>0</v>
      </c>
      <c r="V237" s="187"/>
      <c r="W237" s="187">
        <v>0</v>
      </c>
    </row>
    <row r="238" spans="1:23" s="295" customFormat="1" x14ac:dyDescent="0.2">
      <c r="A238" s="155"/>
      <c r="B238" s="157"/>
      <c r="C238" s="475">
        <v>4390</v>
      </c>
      <c r="D238" s="404" t="s">
        <v>307</v>
      </c>
      <c r="E238" s="479">
        <f t="shared" ref="E238" si="121">SUM(F238,N238)</f>
        <v>2000</v>
      </c>
      <c r="F238" s="479">
        <f t="shared" ref="F238" si="122">SUM(G238:M238)</f>
        <v>2000</v>
      </c>
      <c r="G238" s="477"/>
      <c r="H238" s="477">
        <v>2000</v>
      </c>
      <c r="I238" s="477"/>
      <c r="J238" s="477"/>
      <c r="K238" s="477"/>
      <c r="L238" s="477"/>
      <c r="M238" s="477"/>
      <c r="N238" s="478"/>
      <c r="O238" s="478"/>
      <c r="P238" s="478"/>
      <c r="Q238" s="478"/>
      <c r="R238" s="477"/>
      <c r="S238" s="132"/>
      <c r="T238" s="193"/>
      <c r="U238" s="193"/>
      <c r="V238" s="193"/>
      <c r="W238" s="193"/>
    </row>
    <row r="239" spans="1:23" s="295" customFormat="1" x14ac:dyDescent="0.2">
      <c r="A239" s="155"/>
      <c r="B239" s="157"/>
      <c r="C239" s="42">
        <v>4410</v>
      </c>
      <c r="D239" s="43" t="s">
        <v>172</v>
      </c>
      <c r="E239" s="44">
        <f t="shared" si="112"/>
        <v>1500</v>
      </c>
      <c r="F239" s="44">
        <f t="shared" si="113"/>
        <v>1500</v>
      </c>
      <c r="G239" s="171">
        <v>0</v>
      </c>
      <c r="H239" s="171">
        <v>1500</v>
      </c>
      <c r="I239" s="171">
        <v>0</v>
      </c>
      <c r="J239" s="171">
        <v>0</v>
      </c>
      <c r="K239" s="171">
        <v>0</v>
      </c>
      <c r="L239" s="171">
        <v>0</v>
      </c>
      <c r="M239" s="171">
        <v>0</v>
      </c>
      <c r="N239" s="183">
        <v>0</v>
      </c>
      <c r="O239" s="183">
        <v>0</v>
      </c>
      <c r="P239" s="183">
        <v>0</v>
      </c>
      <c r="Q239" s="183">
        <v>0</v>
      </c>
      <c r="R239" s="171">
        <v>0</v>
      </c>
      <c r="S239" s="132" t="str">
        <f t="shared" si="114"/>
        <v>TAK</v>
      </c>
      <c r="T239" s="171">
        <v>0</v>
      </c>
      <c r="U239" s="171">
        <v>0</v>
      </c>
      <c r="V239" s="171"/>
      <c r="W239" s="171">
        <v>0</v>
      </c>
    </row>
    <row r="240" spans="1:23" s="295" customFormat="1" x14ac:dyDescent="0.2">
      <c r="A240" s="155"/>
      <c r="B240" s="157"/>
      <c r="C240" s="42">
        <v>4430</v>
      </c>
      <c r="D240" s="43" t="s">
        <v>155</v>
      </c>
      <c r="E240" s="44">
        <f t="shared" si="112"/>
        <v>800</v>
      </c>
      <c r="F240" s="44">
        <f t="shared" si="113"/>
        <v>800</v>
      </c>
      <c r="G240" s="171">
        <v>0</v>
      </c>
      <c r="H240" s="171">
        <v>800</v>
      </c>
      <c r="I240" s="171">
        <v>0</v>
      </c>
      <c r="J240" s="171">
        <v>0</v>
      </c>
      <c r="K240" s="171">
        <v>0</v>
      </c>
      <c r="L240" s="171">
        <v>0</v>
      </c>
      <c r="M240" s="171">
        <v>0</v>
      </c>
      <c r="N240" s="183">
        <v>0</v>
      </c>
      <c r="O240" s="183">
        <v>0</v>
      </c>
      <c r="P240" s="183">
        <v>0</v>
      </c>
      <c r="Q240" s="183">
        <v>0</v>
      </c>
      <c r="R240" s="171">
        <v>0</v>
      </c>
      <c r="S240" s="132" t="str">
        <f t="shared" si="114"/>
        <v>TAK</v>
      </c>
      <c r="T240" s="171">
        <v>0</v>
      </c>
      <c r="U240" s="171">
        <v>0</v>
      </c>
      <c r="V240" s="171"/>
      <c r="W240" s="171">
        <v>0</v>
      </c>
    </row>
    <row r="241" spans="1:23" s="295" customFormat="1" x14ac:dyDescent="0.2">
      <c r="A241" s="155"/>
      <c r="B241" s="157"/>
      <c r="C241" s="42">
        <v>4440</v>
      </c>
      <c r="D241" s="43" t="s">
        <v>167</v>
      </c>
      <c r="E241" s="44">
        <f t="shared" si="112"/>
        <v>30781</v>
      </c>
      <c r="F241" s="44">
        <f t="shared" si="113"/>
        <v>30781</v>
      </c>
      <c r="G241" s="171">
        <v>0</v>
      </c>
      <c r="H241" s="44">
        <v>30781</v>
      </c>
      <c r="I241" s="171">
        <v>0</v>
      </c>
      <c r="J241" s="171">
        <v>0</v>
      </c>
      <c r="K241" s="171">
        <v>0</v>
      </c>
      <c r="L241" s="171">
        <v>0</v>
      </c>
      <c r="M241" s="171">
        <v>0</v>
      </c>
      <c r="N241" s="183">
        <v>0</v>
      </c>
      <c r="O241" s="183">
        <v>0</v>
      </c>
      <c r="P241" s="183">
        <v>0</v>
      </c>
      <c r="Q241" s="183">
        <v>0</v>
      </c>
      <c r="R241" s="171">
        <v>0</v>
      </c>
      <c r="S241" s="132" t="str">
        <f t="shared" si="114"/>
        <v>TAK</v>
      </c>
      <c r="T241" s="171">
        <v>0</v>
      </c>
      <c r="U241" s="171">
        <v>0</v>
      </c>
      <c r="V241" s="171"/>
      <c r="W241" s="171">
        <v>0</v>
      </c>
    </row>
    <row r="242" spans="1:23" s="295" customFormat="1" x14ac:dyDescent="0.2">
      <c r="A242" s="155"/>
      <c r="B242" s="157"/>
      <c r="C242" s="45">
        <v>4700</v>
      </c>
      <c r="D242" s="46" t="s">
        <v>168</v>
      </c>
      <c r="E242" s="47">
        <f t="shared" si="112"/>
        <v>1100</v>
      </c>
      <c r="F242" s="47">
        <f t="shared" si="113"/>
        <v>1100</v>
      </c>
      <c r="G242" s="187">
        <v>0</v>
      </c>
      <c r="H242" s="187">
        <v>1100</v>
      </c>
      <c r="I242" s="187">
        <v>0</v>
      </c>
      <c r="J242" s="187">
        <v>0</v>
      </c>
      <c r="K242" s="187">
        <v>0</v>
      </c>
      <c r="L242" s="187">
        <v>0</v>
      </c>
      <c r="M242" s="187">
        <v>0</v>
      </c>
      <c r="N242" s="188">
        <v>0</v>
      </c>
      <c r="O242" s="188">
        <v>0</v>
      </c>
      <c r="P242" s="188">
        <v>0</v>
      </c>
      <c r="Q242" s="188">
        <v>0</v>
      </c>
      <c r="R242" s="187">
        <v>0</v>
      </c>
      <c r="S242" s="132" t="str">
        <f t="shared" si="114"/>
        <v>TAK</v>
      </c>
      <c r="T242" s="187">
        <v>0</v>
      </c>
      <c r="U242" s="187">
        <v>0</v>
      </c>
      <c r="V242" s="187"/>
      <c r="W242" s="187">
        <v>0</v>
      </c>
    </row>
    <row r="243" spans="1:23" s="295" customFormat="1" x14ac:dyDescent="0.2">
      <c r="A243" s="155"/>
      <c r="B243" s="157"/>
      <c r="C243" s="190"/>
      <c r="D243" s="191" t="s">
        <v>169</v>
      </c>
      <c r="E243" s="202"/>
      <c r="F243" s="202"/>
      <c r="G243" s="193"/>
      <c r="H243" s="193"/>
      <c r="I243" s="193"/>
      <c r="J243" s="193"/>
      <c r="K243" s="193"/>
      <c r="L243" s="193"/>
      <c r="M243" s="193"/>
      <c r="N243" s="194"/>
      <c r="O243" s="131"/>
      <c r="P243" s="131"/>
      <c r="Q243" s="131"/>
      <c r="R243" s="64"/>
      <c r="S243" s="132" t="str">
        <f t="shared" si="114"/>
        <v>TAK</v>
      </c>
      <c r="T243" s="193"/>
      <c r="U243" s="193"/>
      <c r="V243" s="193"/>
      <c r="W243" s="193"/>
    </row>
    <row r="244" spans="1:23" s="56" customFormat="1" ht="12" hidden="1" customHeight="1" x14ac:dyDescent="0.2">
      <c r="A244" s="155"/>
      <c r="B244" s="157"/>
      <c r="C244" s="45">
        <v>6050</v>
      </c>
      <c r="D244" s="196" t="s">
        <v>152</v>
      </c>
      <c r="E244" s="47">
        <f>SUM(F244,N244)</f>
        <v>0</v>
      </c>
      <c r="F244" s="47">
        <f t="shared" ref="F244" si="123">SUM(G244:M244)</f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188">
        <f>SUM(O244,Q244:R244)</f>
        <v>0</v>
      </c>
      <c r="O244" s="182">
        <v>0</v>
      </c>
      <c r="P244" s="182">
        <v>0</v>
      </c>
      <c r="Q244" s="182">
        <v>0</v>
      </c>
      <c r="R244" s="182">
        <v>0</v>
      </c>
      <c r="S244" s="132" t="str">
        <f t="shared" si="114"/>
        <v>TAK</v>
      </c>
      <c r="T244" s="187">
        <v>0</v>
      </c>
      <c r="U244" s="187">
        <v>0</v>
      </c>
      <c r="V244" s="187"/>
      <c r="W244" s="187">
        <v>50000</v>
      </c>
    </row>
    <row r="245" spans="1:23" s="56" customFormat="1" x14ac:dyDescent="0.2">
      <c r="A245" s="155"/>
      <c r="B245" s="63">
        <v>80110</v>
      </c>
      <c r="C245" s="156"/>
      <c r="D245" s="49" t="s">
        <v>138</v>
      </c>
      <c r="E245" s="50">
        <f t="shared" ref="E245:W245" si="124">SUM(E246:E262)</f>
        <v>1935431</v>
      </c>
      <c r="F245" s="50">
        <f t="shared" si="124"/>
        <v>1935431</v>
      </c>
      <c r="G245" s="50">
        <f t="shared" si="124"/>
        <v>1414977</v>
      </c>
      <c r="H245" s="50">
        <f t="shared" si="124"/>
        <v>440404</v>
      </c>
      <c r="I245" s="50">
        <f t="shared" si="124"/>
        <v>0</v>
      </c>
      <c r="J245" s="50">
        <f t="shared" si="124"/>
        <v>80050</v>
      </c>
      <c r="K245" s="50">
        <f t="shared" si="124"/>
        <v>0</v>
      </c>
      <c r="L245" s="50">
        <f t="shared" si="124"/>
        <v>0</v>
      </c>
      <c r="M245" s="50">
        <f t="shared" si="124"/>
        <v>0</v>
      </c>
      <c r="N245" s="50">
        <f t="shared" si="124"/>
        <v>0</v>
      </c>
      <c r="O245" s="50">
        <f t="shared" si="124"/>
        <v>0</v>
      </c>
      <c r="P245" s="50">
        <f t="shared" si="124"/>
        <v>0</v>
      </c>
      <c r="Q245" s="50">
        <f t="shared" si="124"/>
        <v>0</v>
      </c>
      <c r="R245" s="50">
        <f t="shared" si="124"/>
        <v>0</v>
      </c>
      <c r="S245" s="50">
        <f t="shared" si="124"/>
        <v>0</v>
      </c>
      <c r="T245" s="50">
        <f t="shared" si="124"/>
        <v>0</v>
      </c>
      <c r="U245" s="50">
        <f t="shared" si="124"/>
        <v>0</v>
      </c>
      <c r="V245" s="50">
        <f t="shared" si="124"/>
        <v>0</v>
      </c>
      <c r="W245" s="50">
        <f t="shared" si="124"/>
        <v>0</v>
      </c>
    </row>
    <row r="246" spans="1:23" s="295" customFormat="1" x14ac:dyDescent="0.2">
      <c r="A246" s="155"/>
      <c r="B246" s="157"/>
      <c r="C246" s="380">
        <v>3020</v>
      </c>
      <c r="D246" s="374" t="s">
        <v>218</v>
      </c>
      <c r="E246" s="382">
        <f t="shared" ref="E246:E258" si="125">SUM(F246,N246)</f>
        <v>80050</v>
      </c>
      <c r="F246" s="382">
        <f t="shared" ref="F246:F262" si="126">SUM(G246:M246)</f>
        <v>80050</v>
      </c>
      <c r="G246" s="451">
        <v>0</v>
      </c>
      <c r="H246" s="451">
        <v>0</v>
      </c>
      <c r="I246" s="451">
        <v>0</v>
      </c>
      <c r="J246" s="451">
        <v>80050</v>
      </c>
      <c r="K246" s="451"/>
      <c r="L246" s="451">
        <v>0</v>
      </c>
      <c r="M246" s="451">
        <v>0</v>
      </c>
      <c r="N246" s="450">
        <v>0</v>
      </c>
      <c r="O246" s="450">
        <v>0</v>
      </c>
      <c r="P246" s="450">
        <v>0</v>
      </c>
      <c r="Q246" s="450">
        <v>0</v>
      </c>
      <c r="R246" s="395">
        <v>0</v>
      </c>
      <c r="S246" s="132" t="str">
        <f t="shared" si="110"/>
        <v>TAK</v>
      </c>
      <c r="T246" s="451">
        <v>0</v>
      </c>
      <c r="U246" s="451">
        <v>0</v>
      </c>
      <c r="V246" s="451"/>
      <c r="W246" s="451">
        <v>0</v>
      </c>
    </row>
    <row r="247" spans="1:23" s="295" customFormat="1" x14ac:dyDescent="0.2">
      <c r="A247" s="155"/>
      <c r="B247" s="157"/>
      <c r="C247" s="42">
        <v>4010</v>
      </c>
      <c r="D247" s="43" t="s">
        <v>163</v>
      </c>
      <c r="E247" s="44">
        <f t="shared" si="125"/>
        <v>1100000</v>
      </c>
      <c r="F247" s="44">
        <f t="shared" si="126"/>
        <v>1100000</v>
      </c>
      <c r="G247" s="44">
        <v>1100000</v>
      </c>
      <c r="H247" s="171">
        <v>0</v>
      </c>
      <c r="I247" s="171">
        <v>0</v>
      </c>
      <c r="J247" s="171">
        <v>0</v>
      </c>
      <c r="K247" s="171">
        <v>0</v>
      </c>
      <c r="L247" s="171">
        <v>0</v>
      </c>
      <c r="M247" s="171">
        <v>0</v>
      </c>
      <c r="N247" s="171">
        <v>0</v>
      </c>
      <c r="O247" s="171">
        <v>0</v>
      </c>
      <c r="P247" s="171">
        <v>0</v>
      </c>
      <c r="Q247" s="171">
        <v>0</v>
      </c>
      <c r="R247" s="171">
        <v>0</v>
      </c>
      <c r="S247" s="132" t="str">
        <f t="shared" si="110"/>
        <v>TAK</v>
      </c>
      <c r="T247" s="171">
        <v>0</v>
      </c>
      <c r="U247" s="171">
        <v>0</v>
      </c>
      <c r="V247" s="171"/>
      <c r="W247" s="171">
        <v>0</v>
      </c>
    </row>
    <row r="248" spans="1:23" s="295" customFormat="1" x14ac:dyDescent="0.2">
      <c r="A248" s="155"/>
      <c r="B248" s="157"/>
      <c r="C248" s="42">
        <v>4040</v>
      </c>
      <c r="D248" s="43" t="s">
        <v>164</v>
      </c>
      <c r="E248" s="44">
        <f t="shared" si="125"/>
        <v>91977</v>
      </c>
      <c r="F248" s="44">
        <f t="shared" si="126"/>
        <v>91977</v>
      </c>
      <c r="G248" s="44">
        <v>91977</v>
      </c>
      <c r="H248" s="171">
        <v>0</v>
      </c>
      <c r="I248" s="171">
        <v>0</v>
      </c>
      <c r="J248" s="171">
        <v>0</v>
      </c>
      <c r="K248" s="17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0</v>
      </c>
      <c r="S248" s="132" t="str">
        <f t="shared" si="110"/>
        <v>TAK</v>
      </c>
      <c r="T248" s="171">
        <v>0</v>
      </c>
      <c r="U248" s="171">
        <v>0</v>
      </c>
      <c r="V248" s="171"/>
      <c r="W248" s="171">
        <v>0</v>
      </c>
    </row>
    <row r="249" spans="1:23" s="295" customFormat="1" x14ac:dyDescent="0.2">
      <c r="A249" s="155"/>
      <c r="B249" s="157"/>
      <c r="C249" s="42">
        <v>4110</v>
      </c>
      <c r="D249" s="43" t="s">
        <v>161</v>
      </c>
      <c r="E249" s="44">
        <f t="shared" si="125"/>
        <v>190000</v>
      </c>
      <c r="F249" s="44">
        <f t="shared" si="126"/>
        <v>190000</v>
      </c>
      <c r="G249" s="171">
        <v>190000</v>
      </c>
      <c r="H249" s="171">
        <v>0</v>
      </c>
      <c r="I249" s="171">
        <v>0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71">
        <v>0</v>
      </c>
      <c r="R249" s="171">
        <v>0</v>
      </c>
      <c r="S249" s="132" t="str">
        <f t="shared" si="110"/>
        <v>TAK</v>
      </c>
      <c r="T249" s="171">
        <v>0</v>
      </c>
      <c r="U249" s="171">
        <v>0</v>
      </c>
      <c r="V249" s="171"/>
      <c r="W249" s="171">
        <v>0</v>
      </c>
    </row>
    <row r="250" spans="1:23" s="295" customFormat="1" x14ac:dyDescent="0.2">
      <c r="A250" s="155"/>
      <c r="B250" s="157"/>
      <c r="C250" s="42">
        <v>4120</v>
      </c>
      <c r="D250" s="43" t="s">
        <v>162</v>
      </c>
      <c r="E250" s="44">
        <f t="shared" si="125"/>
        <v>31000</v>
      </c>
      <c r="F250" s="44">
        <f t="shared" si="126"/>
        <v>31000</v>
      </c>
      <c r="G250" s="171">
        <v>31000</v>
      </c>
      <c r="H250" s="171">
        <v>0</v>
      </c>
      <c r="I250" s="171">
        <v>0</v>
      </c>
      <c r="J250" s="171">
        <v>0</v>
      </c>
      <c r="K250" s="171">
        <v>0</v>
      </c>
      <c r="L250" s="171">
        <v>0</v>
      </c>
      <c r="M250" s="171">
        <v>0</v>
      </c>
      <c r="N250" s="171">
        <v>0</v>
      </c>
      <c r="O250" s="171">
        <v>0</v>
      </c>
      <c r="P250" s="171">
        <v>0</v>
      </c>
      <c r="Q250" s="171">
        <v>0</v>
      </c>
      <c r="R250" s="171">
        <v>0</v>
      </c>
      <c r="S250" s="132" t="str">
        <f t="shared" si="110"/>
        <v>TAK</v>
      </c>
      <c r="T250" s="171">
        <v>0</v>
      </c>
      <c r="U250" s="171">
        <v>0</v>
      </c>
      <c r="V250" s="171"/>
      <c r="W250" s="171">
        <v>0</v>
      </c>
    </row>
    <row r="251" spans="1:23" s="295" customFormat="1" x14ac:dyDescent="0.2">
      <c r="A251" s="155"/>
      <c r="B251" s="157"/>
      <c r="C251" s="42">
        <v>4170</v>
      </c>
      <c r="D251" s="43" t="s">
        <v>157</v>
      </c>
      <c r="E251" s="44">
        <f t="shared" si="125"/>
        <v>2000</v>
      </c>
      <c r="F251" s="44">
        <f t="shared" si="126"/>
        <v>2000</v>
      </c>
      <c r="G251" s="171">
        <v>2000</v>
      </c>
      <c r="H251" s="44">
        <v>0</v>
      </c>
      <c r="I251" s="171">
        <v>0</v>
      </c>
      <c r="J251" s="171">
        <v>0</v>
      </c>
      <c r="K251" s="171">
        <v>0</v>
      </c>
      <c r="L251" s="171">
        <v>0</v>
      </c>
      <c r="M251" s="171">
        <v>0</v>
      </c>
      <c r="N251" s="171">
        <v>0</v>
      </c>
      <c r="O251" s="171">
        <v>0</v>
      </c>
      <c r="P251" s="171">
        <v>0</v>
      </c>
      <c r="Q251" s="171">
        <v>0</v>
      </c>
      <c r="R251" s="171">
        <v>0</v>
      </c>
      <c r="S251" s="132" t="str">
        <f t="shared" si="110"/>
        <v>TAK</v>
      </c>
      <c r="T251" s="171">
        <v>0</v>
      </c>
      <c r="U251" s="171">
        <v>0</v>
      </c>
      <c r="V251" s="171"/>
      <c r="W251" s="171">
        <v>0</v>
      </c>
    </row>
    <row r="252" spans="1:23" s="295" customFormat="1" x14ac:dyDescent="0.2">
      <c r="A252" s="155"/>
      <c r="B252" s="157"/>
      <c r="C252" s="42">
        <v>4210</v>
      </c>
      <c r="D252" s="43" t="s">
        <v>158</v>
      </c>
      <c r="E252" s="44">
        <f t="shared" si="125"/>
        <v>170000</v>
      </c>
      <c r="F252" s="44">
        <f t="shared" si="126"/>
        <v>170000</v>
      </c>
      <c r="G252" s="171">
        <v>0</v>
      </c>
      <c r="H252" s="171">
        <v>170000</v>
      </c>
      <c r="I252" s="171">
        <v>0</v>
      </c>
      <c r="J252" s="171">
        <v>0</v>
      </c>
      <c r="K252" s="171">
        <v>0</v>
      </c>
      <c r="L252" s="171">
        <v>0</v>
      </c>
      <c r="M252" s="171">
        <v>0</v>
      </c>
      <c r="N252" s="171">
        <v>0</v>
      </c>
      <c r="O252" s="171">
        <v>0</v>
      </c>
      <c r="P252" s="171">
        <v>0</v>
      </c>
      <c r="Q252" s="171">
        <v>0</v>
      </c>
      <c r="R252" s="171">
        <v>0</v>
      </c>
      <c r="S252" s="132" t="str">
        <f t="shared" si="110"/>
        <v>TAK</v>
      </c>
      <c r="T252" s="171">
        <v>0</v>
      </c>
      <c r="U252" s="171">
        <v>0</v>
      </c>
      <c r="V252" s="171"/>
      <c r="W252" s="171">
        <v>0</v>
      </c>
    </row>
    <row r="253" spans="1:23" s="295" customFormat="1" x14ac:dyDescent="0.2">
      <c r="A253" s="155"/>
      <c r="B253" s="157"/>
      <c r="C253" s="42">
        <v>4240</v>
      </c>
      <c r="D253" s="43" t="s">
        <v>187</v>
      </c>
      <c r="E253" s="44">
        <f t="shared" si="125"/>
        <v>7000</v>
      </c>
      <c r="F253" s="44">
        <f t="shared" si="126"/>
        <v>7000</v>
      </c>
      <c r="G253" s="171">
        <v>0</v>
      </c>
      <c r="H253" s="171">
        <v>7000</v>
      </c>
      <c r="I253" s="171">
        <v>0</v>
      </c>
      <c r="J253" s="171">
        <v>0</v>
      </c>
      <c r="K253" s="171">
        <v>0</v>
      </c>
      <c r="L253" s="171">
        <v>0</v>
      </c>
      <c r="M253" s="171">
        <v>0</v>
      </c>
      <c r="N253" s="171">
        <v>0</v>
      </c>
      <c r="O253" s="171">
        <v>0</v>
      </c>
      <c r="P253" s="171">
        <v>0</v>
      </c>
      <c r="Q253" s="171">
        <v>0</v>
      </c>
      <c r="R253" s="171">
        <v>0</v>
      </c>
      <c r="S253" s="132" t="str">
        <f t="shared" si="110"/>
        <v>TAK</v>
      </c>
      <c r="T253" s="171">
        <v>0</v>
      </c>
      <c r="U253" s="171">
        <v>0</v>
      </c>
      <c r="V253" s="171"/>
      <c r="W253" s="171">
        <v>0</v>
      </c>
    </row>
    <row r="254" spans="1:23" s="295" customFormat="1" x14ac:dyDescent="0.2">
      <c r="A254" s="155"/>
      <c r="B254" s="157"/>
      <c r="C254" s="42">
        <v>4260</v>
      </c>
      <c r="D254" s="43" t="s">
        <v>165</v>
      </c>
      <c r="E254" s="44">
        <f t="shared" si="125"/>
        <v>34000</v>
      </c>
      <c r="F254" s="44">
        <f t="shared" si="126"/>
        <v>34000</v>
      </c>
      <c r="G254" s="171">
        <v>0</v>
      </c>
      <c r="H254" s="171">
        <v>34000</v>
      </c>
      <c r="I254" s="171">
        <v>0</v>
      </c>
      <c r="J254" s="171">
        <v>0</v>
      </c>
      <c r="K254" s="171">
        <v>0</v>
      </c>
      <c r="L254" s="171">
        <v>0</v>
      </c>
      <c r="M254" s="171">
        <v>0</v>
      </c>
      <c r="N254" s="171">
        <v>0</v>
      </c>
      <c r="O254" s="171">
        <v>0</v>
      </c>
      <c r="P254" s="171">
        <v>0</v>
      </c>
      <c r="Q254" s="171">
        <v>0</v>
      </c>
      <c r="R254" s="171">
        <v>0</v>
      </c>
      <c r="S254" s="132" t="str">
        <f t="shared" si="110"/>
        <v>TAK</v>
      </c>
      <c r="T254" s="171">
        <v>0</v>
      </c>
      <c r="U254" s="171">
        <v>0</v>
      </c>
      <c r="V254" s="171"/>
      <c r="W254" s="171">
        <v>0</v>
      </c>
    </row>
    <row r="255" spans="1:23" s="295" customFormat="1" x14ac:dyDescent="0.2">
      <c r="A255" s="155"/>
      <c r="B255" s="157"/>
      <c r="C255" s="42">
        <v>4270</v>
      </c>
      <c r="D255" s="43" t="s">
        <v>150</v>
      </c>
      <c r="E255" s="44">
        <f t="shared" si="125"/>
        <v>6000</v>
      </c>
      <c r="F255" s="44">
        <f t="shared" si="126"/>
        <v>6000</v>
      </c>
      <c r="G255" s="171">
        <v>0</v>
      </c>
      <c r="H255" s="171">
        <v>6000</v>
      </c>
      <c r="I255" s="171">
        <v>0</v>
      </c>
      <c r="J255" s="171">
        <v>0</v>
      </c>
      <c r="K255" s="171">
        <v>0</v>
      </c>
      <c r="L255" s="171">
        <v>0</v>
      </c>
      <c r="M255" s="171">
        <v>0</v>
      </c>
      <c r="N255" s="171">
        <v>0</v>
      </c>
      <c r="O255" s="171">
        <v>0</v>
      </c>
      <c r="P255" s="171">
        <v>0</v>
      </c>
      <c r="Q255" s="171">
        <v>0</v>
      </c>
      <c r="R255" s="171">
        <v>0</v>
      </c>
      <c r="S255" s="132" t="str">
        <f t="shared" si="110"/>
        <v>TAK</v>
      </c>
      <c r="T255" s="171">
        <v>0</v>
      </c>
      <c r="U255" s="171">
        <v>0</v>
      </c>
      <c r="V255" s="171"/>
      <c r="W255" s="171">
        <v>0</v>
      </c>
    </row>
    <row r="256" spans="1:23" s="295" customFormat="1" x14ac:dyDescent="0.2">
      <c r="A256" s="155"/>
      <c r="B256" s="157"/>
      <c r="C256" s="42">
        <v>4300</v>
      </c>
      <c r="D256" s="43" t="s">
        <v>154</v>
      </c>
      <c r="E256" s="44">
        <f t="shared" si="125"/>
        <v>136124</v>
      </c>
      <c r="F256" s="44">
        <f t="shared" si="126"/>
        <v>136124</v>
      </c>
      <c r="G256" s="171">
        <v>0</v>
      </c>
      <c r="H256" s="171">
        <v>136124</v>
      </c>
      <c r="I256" s="171">
        <v>0</v>
      </c>
      <c r="J256" s="171">
        <v>0</v>
      </c>
      <c r="K256" s="171">
        <v>0</v>
      </c>
      <c r="L256" s="171">
        <v>0</v>
      </c>
      <c r="M256" s="171">
        <v>0</v>
      </c>
      <c r="N256" s="171">
        <v>0</v>
      </c>
      <c r="O256" s="171">
        <v>0</v>
      </c>
      <c r="P256" s="171">
        <v>0</v>
      </c>
      <c r="Q256" s="171">
        <v>0</v>
      </c>
      <c r="R256" s="171">
        <v>0</v>
      </c>
      <c r="S256" s="132" t="str">
        <f t="shared" ref="S256:S273" si="127">IF(SUM(N256,F256)=E256,"TAK","NIE")</f>
        <v>TAK</v>
      </c>
      <c r="T256" s="171">
        <v>0</v>
      </c>
      <c r="U256" s="171">
        <v>0</v>
      </c>
      <c r="V256" s="171"/>
      <c r="W256" s="171">
        <v>0</v>
      </c>
    </row>
    <row r="257" spans="1:23" s="295" customFormat="1" x14ac:dyDescent="0.2">
      <c r="A257" s="155"/>
      <c r="B257" s="157"/>
      <c r="C257" s="42">
        <v>4350</v>
      </c>
      <c r="D257" s="43" t="s">
        <v>166</v>
      </c>
      <c r="E257" s="44">
        <f t="shared" si="125"/>
        <v>2000</v>
      </c>
      <c r="F257" s="44">
        <f t="shared" si="126"/>
        <v>2000</v>
      </c>
      <c r="G257" s="171">
        <v>0</v>
      </c>
      <c r="H257" s="171">
        <v>2000</v>
      </c>
      <c r="I257" s="171">
        <v>0</v>
      </c>
      <c r="J257" s="171">
        <v>0</v>
      </c>
      <c r="K257" s="171">
        <v>0</v>
      </c>
      <c r="L257" s="171">
        <v>0</v>
      </c>
      <c r="M257" s="171">
        <v>0</v>
      </c>
      <c r="N257" s="171">
        <v>0</v>
      </c>
      <c r="O257" s="171">
        <v>0</v>
      </c>
      <c r="P257" s="171">
        <v>0</v>
      </c>
      <c r="Q257" s="171">
        <v>0</v>
      </c>
      <c r="R257" s="171">
        <v>0</v>
      </c>
      <c r="S257" s="132" t="str">
        <f t="shared" si="127"/>
        <v>TAK</v>
      </c>
      <c r="T257" s="171">
        <v>0</v>
      </c>
      <c r="U257" s="171">
        <v>0</v>
      </c>
      <c r="V257" s="171"/>
      <c r="W257" s="171">
        <v>0</v>
      </c>
    </row>
    <row r="258" spans="1:23" s="295" customFormat="1" x14ac:dyDescent="0.2">
      <c r="A258" s="155"/>
      <c r="B258" s="157"/>
      <c r="C258" s="45">
        <v>4390</v>
      </c>
      <c r="D258" s="46" t="s">
        <v>188</v>
      </c>
      <c r="E258" s="47">
        <f t="shared" si="125"/>
        <v>6900</v>
      </c>
      <c r="F258" s="47">
        <f t="shared" si="126"/>
        <v>6900</v>
      </c>
      <c r="G258" s="187">
        <v>0</v>
      </c>
      <c r="H258" s="187">
        <v>6900</v>
      </c>
      <c r="I258" s="187">
        <v>0</v>
      </c>
      <c r="J258" s="187">
        <v>0</v>
      </c>
      <c r="K258" s="187">
        <v>0</v>
      </c>
      <c r="L258" s="187">
        <v>0</v>
      </c>
      <c r="M258" s="187">
        <v>0</v>
      </c>
      <c r="N258" s="187">
        <v>0</v>
      </c>
      <c r="O258" s="187">
        <v>0</v>
      </c>
      <c r="P258" s="187">
        <v>0</v>
      </c>
      <c r="Q258" s="187">
        <v>0</v>
      </c>
      <c r="R258" s="187">
        <v>0</v>
      </c>
      <c r="S258" s="132" t="str">
        <f t="shared" si="127"/>
        <v>TAK</v>
      </c>
      <c r="T258" s="187">
        <v>0</v>
      </c>
      <c r="U258" s="187">
        <v>0</v>
      </c>
      <c r="V258" s="187"/>
      <c r="W258" s="187">
        <v>0</v>
      </c>
    </row>
    <row r="259" spans="1:23" s="295" customFormat="1" x14ac:dyDescent="0.2">
      <c r="A259" s="155"/>
      <c r="B259" s="157"/>
      <c r="C259" s="190"/>
      <c r="D259" s="191" t="s">
        <v>189</v>
      </c>
      <c r="E259" s="202"/>
      <c r="F259" s="202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32" t="str">
        <f t="shared" si="127"/>
        <v>TAK</v>
      </c>
      <c r="T259" s="193"/>
      <c r="U259" s="193"/>
      <c r="V259" s="193"/>
      <c r="W259" s="193"/>
    </row>
    <row r="260" spans="1:23" s="295" customFormat="1" x14ac:dyDescent="0.2">
      <c r="A260" s="155"/>
      <c r="B260" s="157"/>
      <c r="C260" s="42">
        <v>4410</v>
      </c>
      <c r="D260" s="43" t="s">
        <v>172</v>
      </c>
      <c r="E260" s="44">
        <f>SUM(F260,N260)</f>
        <v>3000</v>
      </c>
      <c r="F260" s="44">
        <f t="shared" si="126"/>
        <v>3000</v>
      </c>
      <c r="G260" s="171">
        <v>0</v>
      </c>
      <c r="H260" s="171">
        <v>3000</v>
      </c>
      <c r="I260" s="171">
        <v>0</v>
      </c>
      <c r="J260" s="171">
        <v>0</v>
      </c>
      <c r="K260" s="171">
        <v>0</v>
      </c>
      <c r="L260" s="171">
        <v>0</v>
      </c>
      <c r="M260" s="171">
        <v>0</v>
      </c>
      <c r="N260" s="171">
        <v>0</v>
      </c>
      <c r="O260" s="171">
        <v>0</v>
      </c>
      <c r="P260" s="171">
        <v>0</v>
      </c>
      <c r="Q260" s="171">
        <v>0</v>
      </c>
      <c r="R260" s="171">
        <v>0</v>
      </c>
      <c r="S260" s="132" t="str">
        <f t="shared" si="127"/>
        <v>TAK</v>
      </c>
      <c r="T260" s="171">
        <v>0</v>
      </c>
      <c r="U260" s="171">
        <v>0</v>
      </c>
      <c r="V260" s="171"/>
      <c r="W260" s="171">
        <v>0</v>
      </c>
    </row>
    <row r="261" spans="1:23" s="295" customFormat="1" x14ac:dyDescent="0.2">
      <c r="A261" s="155"/>
      <c r="B261" s="157"/>
      <c r="C261" s="42">
        <v>4430</v>
      </c>
      <c r="D261" s="43" t="s">
        <v>155</v>
      </c>
      <c r="E261" s="44">
        <f>SUM(F261,N261)</f>
        <v>7000</v>
      </c>
      <c r="F261" s="44">
        <f t="shared" si="126"/>
        <v>7000</v>
      </c>
      <c r="G261" s="171">
        <v>0</v>
      </c>
      <c r="H261" s="171">
        <v>7000</v>
      </c>
      <c r="I261" s="171">
        <v>0</v>
      </c>
      <c r="J261" s="171">
        <v>0</v>
      </c>
      <c r="K261" s="171">
        <v>0</v>
      </c>
      <c r="L261" s="171">
        <v>0</v>
      </c>
      <c r="M261" s="171">
        <v>0</v>
      </c>
      <c r="N261" s="171">
        <v>0</v>
      </c>
      <c r="O261" s="171">
        <v>0</v>
      </c>
      <c r="P261" s="171">
        <v>0</v>
      </c>
      <c r="Q261" s="171">
        <v>0</v>
      </c>
      <c r="R261" s="171">
        <v>0</v>
      </c>
      <c r="S261" s="132" t="str">
        <f t="shared" si="127"/>
        <v>TAK</v>
      </c>
      <c r="T261" s="171">
        <v>0</v>
      </c>
      <c r="U261" s="171">
        <v>0</v>
      </c>
      <c r="V261" s="171"/>
      <c r="W261" s="171">
        <v>0</v>
      </c>
    </row>
    <row r="262" spans="1:23" s="295" customFormat="1" x14ac:dyDescent="0.2">
      <c r="A262" s="155"/>
      <c r="B262" s="157"/>
      <c r="C262" s="42">
        <v>4440</v>
      </c>
      <c r="D262" s="43" t="s">
        <v>167</v>
      </c>
      <c r="E262" s="44">
        <f>SUM(F262,N262)</f>
        <v>68380</v>
      </c>
      <c r="F262" s="44">
        <f t="shared" si="126"/>
        <v>68380</v>
      </c>
      <c r="G262" s="171">
        <v>0</v>
      </c>
      <c r="H262" s="44">
        <v>68380</v>
      </c>
      <c r="I262" s="171">
        <v>0</v>
      </c>
      <c r="J262" s="171">
        <v>0</v>
      </c>
      <c r="K262" s="171">
        <v>0</v>
      </c>
      <c r="L262" s="171">
        <v>0</v>
      </c>
      <c r="M262" s="171">
        <v>0</v>
      </c>
      <c r="N262" s="171">
        <v>0</v>
      </c>
      <c r="O262" s="171">
        <v>0</v>
      </c>
      <c r="P262" s="171">
        <v>0</v>
      </c>
      <c r="Q262" s="171">
        <v>0</v>
      </c>
      <c r="R262" s="171">
        <v>0</v>
      </c>
      <c r="S262" s="132" t="str">
        <f t="shared" si="127"/>
        <v>TAK</v>
      </c>
      <c r="T262" s="171">
        <v>0</v>
      </c>
      <c r="U262" s="171">
        <v>0</v>
      </c>
      <c r="V262" s="171"/>
      <c r="W262" s="171">
        <v>0</v>
      </c>
    </row>
    <row r="263" spans="1:23" s="295" customFormat="1" x14ac:dyDescent="0.2">
      <c r="A263" s="155"/>
      <c r="B263" s="63">
        <v>80113</v>
      </c>
      <c r="C263" s="156"/>
      <c r="D263" s="49" t="s">
        <v>192</v>
      </c>
      <c r="E263" s="50">
        <f>SUM(E264:E267)</f>
        <v>369720</v>
      </c>
      <c r="F263" s="50">
        <f t="shared" ref="F263:R263" si="128">SUM(F264:F267)</f>
        <v>369720</v>
      </c>
      <c r="G263" s="50">
        <f t="shared" si="128"/>
        <v>110420</v>
      </c>
      <c r="H263" s="50">
        <f t="shared" si="128"/>
        <v>259300</v>
      </c>
      <c r="I263" s="50">
        <f t="shared" si="128"/>
        <v>0</v>
      </c>
      <c r="J263" s="50">
        <f t="shared" si="128"/>
        <v>0</v>
      </c>
      <c r="K263" s="50">
        <f t="shared" si="128"/>
        <v>0</v>
      </c>
      <c r="L263" s="50">
        <f t="shared" si="128"/>
        <v>0</v>
      </c>
      <c r="M263" s="50">
        <f t="shared" si="128"/>
        <v>0</v>
      </c>
      <c r="N263" s="50">
        <f t="shared" si="128"/>
        <v>0</v>
      </c>
      <c r="O263" s="50">
        <f t="shared" si="128"/>
        <v>0</v>
      </c>
      <c r="P263" s="50">
        <f t="shared" si="128"/>
        <v>0</v>
      </c>
      <c r="Q263" s="50">
        <f t="shared" si="128"/>
        <v>0</v>
      </c>
      <c r="R263" s="50">
        <f t="shared" si="128"/>
        <v>0</v>
      </c>
      <c r="S263" s="132" t="str">
        <f t="shared" si="127"/>
        <v>TAK</v>
      </c>
      <c r="T263" s="50">
        <f>SUM(T264:T267)</f>
        <v>0</v>
      </c>
      <c r="U263" s="50">
        <f>SUM(U264:U267)</f>
        <v>0</v>
      </c>
      <c r="V263" s="50"/>
      <c r="W263" s="50">
        <f>SUM(W264:W267)</f>
        <v>0</v>
      </c>
    </row>
    <row r="264" spans="1:23" s="295" customFormat="1" x14ac:dyDescent="0.2">
      <c r="A264" s="155"/>
      <c r="B264" s="157"/>
      <c r="C264" s="387">
        <v>4110</v>
      </c>
      <c r="D264" s="40" t="s">
        <v>161</v>
      </c>
      <c r="E264" s="41">
        <f>SUM(F264,N264)</f>
        <v>14260</v>
      </c>
      <c r="F264" s="41">
        <f>SUM(G264:M264)</f>
        <v>14260</v>
      </c>
      <c r="G264" s="395">
        <v>14260</v>
      </c>
      <c r="H264" s="41">
        <v>0</v>
      </c>
      <c r="I264" s="395">
        <v>0</v>
      </c>
      <c r="J264" s="395">
        <v>0</v>
      </c>
      <c r="K264" s="395">
        <v>0</v>
      </c>
      <c r="L264" s="395">
        <v>0</v>
      </c>
      <c r="M264" s="395">
        <v>0</v>
      </c>
      <c r="N264" s="396">
        <v>0</v>
      </c>
      <c r="O264" s="396">
        <v>0</v>
      </c>
      <c r="P264" s="396">
        <v>0</v>
      </c>
      <c r="Q264" s="396">
        <v>0</v>
      </c>
      <c r="R264" s="395">
        <v>0</v>
      </c>
      <c r="S264" s="132" t="str">
        <f t="shared" si="127"/>
        <v>TAK</v>
      </c>
      <c r="T264" s="395">
        <v>0</v>
      </c>
      <c r="U264" s="395">
        <v>0</v>
      </c>
      <c r="V264" s="395"/>
      <c r="W264" s="395">
        <v>0</v>
      </c>
    </row>
    <row r="265" spans="1:23" s="295" customFormat="1" x14ac:dyDescent="0.2">
      <c r="A265" s="155"/>
      <c r="B265" s="157"/>
      <c r="C265" s="42">
        <v>4120</v>
      </c>
      <c r="D265" s="43" t="s">
        <v>162</v>
      </c>
      <c r="E265" s="44">
        <f>SUM(F265,N265)</f>
        <v>2300</v>
      </c>
      <c r="F265" s="44">
        <f>SUM(G265:M265)</f>
        <v>2300</v>
      </c>
      <c r="G265" s="171">
        <v>2300</v>
      </c>
      <c r="H265" s="44">
        <v>0</v>
      </c>
      <c r="I265" s="171">
        <v>0</v>
      </c>
      <c r="J265" s="171">
        <v>0</v>
      </c>
      <c r="K265" s="171">
        <v>0</v>
      </c>
      <c r="L265" s="171">
        <v>0</v>
      </c>
      <c r="M265" s="171">
        <v>0</v>
      </c>
      <c r="N265" s="183">
        <v>0</v>
      </c>
      <c r="O265" s="183">
        <v>0</v>
      </c>
      <c r="P265" s="183">
        <v>0</v>
      </c>
      <c r="Q265" s="183">
        <v>0</v>
      </c>
      <c r="R265" s="171">
        <v>0</v>
      </c>
      <c r="S265" s="132" t="str">
        <f t="shared" si="127"/>
        <v>TAK</v>
      </c>
      <c r="T265" s="171">
        <v>0</v>
      </c>
      <c r="U265" s="171">
        <v>0</v>
      </c>
      <c r="V265" s="171"/>
      <c r="W265" s="171">
        <v>0</v>
      </c>
    </row>
    <row r="266" spans="1:23" s="295" customFormat="1" x14ac:dyDescent="0.2">
      <c r="A266" s="155"/>
      <c r="B266" s="157"/>
      <c r="C266" s="42">
        <v>4170</v>
      </c>
      <c r="D266" s="43" t="s">
        <v>157</v>
      </c>
      <c r="E266" s="44">
        <f>SUM(F266,N266)</f>
        <v>93860</v>
      </c>
      <c r="F266" s="44">
        <f>SUM(G266:M266)</f>
        <v>93860</v>
      </c>
      <c r="G266" s="44">
        <v>93860</v>
      </c>
      <c r="H266" s="171">
        <v>0</v>
      </c>
      <c r="I266" s="171">
        <v>0</v>
      </c>
      <c r="J266" s="171">
        <v>0</v>
      </c>
      <c r="K266" s="171">
        <v>0</v>
      </c>
      <c r="L266" s="171">
        <v>0</v>
      </c>
      <c r="M266" s="171">
        <v>0</v>
      </c>
      <c r="N266" s="183">
        <v>0</v>
      </c>
      <c r="O266" s="183">
        <v>0</v>
      </c>
      <c r="P266" s="183">
        <v>0</v>
      </c>
      <c r="Q266" s="183">
        <v>0</v>
      </c>
      <c r="R266" s="171">
        <v>0</v>
      </c>
      <c r="S266" s="132" t="str">
        <f t="shared" si="127"/>
        <v>TAK</v>
      </c>
      <c r="T266" s="171">
        <v>0</v>
      </c>
      <c r="U266" s="171">
        <v>0</v>
      </c>
      <c r="V266" s="171"/>
      <c r="W266" s="171">
        <v>0</v>
      </c>
    </row>
    <row r="267" spans="1:23" s="295" customFormat="1" x14ac:dyDescent="0.2">
      <c r="A267" s="155"/>
      <c r="B267" s="157"/>
      <c r="C267" s="177">
        <v>4300</v>
      </c>
      <c r="D267" s="178" t="s">
        <v>154</v>
      </c>
      <c r="E267" s="44">
        <f>SUM(F267,N267)</f>
        <v>259300</v>
      </c>
      <c r="F267" s="44">
        <f>SUM(G267:M267)</f>
        <v>259300</v>
      </c>
      <c r="G267" s="189">
        <v>0</v>
      </c>
      <c r="H267" s="189">
        <v>259300</v>
      </c>
      <c r="I267" s="189">
        <v>0</v>
      </c>
      <c r="J267" s="189">
        <v>0</v>
      </c>
      <c r="K267" s="189">
        <v>0</v>
      </c>
      <c r="L267" s="189">
        <v>0</v>
      </c>
      <c r="M267" s="189">
        <v>0</v>
      </c>
      <c r="N267" s="480">
        <v>0</v>
      </c>
      <c r="O267" s="480">
        <v>0</v>
      </c>
      <c r="P267" s="480">
        <v>0</v>
      </c>
      <c r="Q267" s="480">
        <v>0</v>
      </c>
      <c r="R267" s="189">
        <v>0</v>
      </c>
      <c r="S267" s="132" t="str">
        <f t="shared" si="127"/>
        <v>TAK</v>
      </c>
      <c r="T267" s="189">
        <v>0</v>
      </c>
      <c r="U267" s="189">
        <v>0</v>
      </c>
      <c r="V267" s="189"/>
      <c r="W267" s="189">
        <v>0</v>
      </c>
    </row>
    <row r="268" spans="1:23" s="295" customFormat="1" x14ac:dyDescent="0.2">
      <c r="A268" s="155"/>
      <c r="B268" s="63">
        <v>80146</v>
      </c>
      <c r="C268" s="156"/>
      <c r="D268" s="49" t="s">
        <v>193</v>
      </c>
      <c r="E268" s="50">
        <f>SUM(E269:E270)</f>
        <v>28218</v>
      </c>
      <c r="F268" s="50">
        <f t="shared" ref="F268:W268" si="129">SUM(F269:F270)</f>
        <v>28218</v>
      </c>
      <c r="G268" s="50">
        <f t="shared" si="129"/>
        <v>0</v>
      </c>
      <c r="H268" s="50">
        <f t="shared" si="129"/>
        <v>28218</v>
      </c>
      <c r="I268" s="50">
        <f t="shared" si="129"/>
        <v>0</v>
      </c>
      <c r="J268" s="50">
        <f t="shared" si="129"/>
        <v>0</v>
      </c>
      <c r="K268" s="50">
        <f t="shared" si="129"/>
        <v>0</v>
      </c>
      <c r="L268" s="50">
        <f t="shared" si="129"/>
        <v>0</v>
      </c>
      <c r="M268" s="50">
        <f t="shared" si="129"/>
        <v>0</v>
      </c>
      <c r="N268" s="50">
        <f t="shared" si="129"/>
        <v>0</v>
      </c>
      <c r="O268" s="50">
        <f t="shared" si="129"/>
        <v>0</v>
      </c>
      <c r="P268" s="50">
        <f t="shared" si="129"/>
        <v>0</v>
      </c>
      <c r="Q268" s="50">
        <f t="shared" si="129"/>
        <v>0</v>
      </c>
      <c r="R268" s="50">
        <f t="shared" si="129"/>
        <v>0</v>
      </c>
      <c r="S268" s="50">
        <f t="shared" si="129"/>
        <v>0</v>
      </c>
      <c r="T268" s="50">
        <f t="shared" si="129"/>
        <v>0</v>
      </c>
      <c r="U268" s="50">
        <f t="shared" si="129"/>
        <v>0</v>
      </c>
      <c r="V268" s="50">
        <f t="shared" si="129"/>
        <v>0</v>
      </c>
      <c r="W268" s="50">
        <f t="shared" si="129"/>
        <v>0</v>
      </c>
    </row>
    <row r="269" spans="1:23" s="295" customFormat="1" x14ac:dyDescent="0.2">
      <c r="A269" s="155"/>
      <c r="B269" s="157"/>
      <c r="C269" s="387">
        <v>4410</v>
      </c>
      <c r="D269" s="40" t="s">
        <v>172</v>
      </c>
      <c r="E269" s="41">
        <f>SUM(F269,N269)</f>
        <v>7600</v>
      </c>
      <c r="F269" s="41">
        <f t="shared" ref="F269:F270" si="130">SUM(G269:M269)</f>
        <v>7600</v>
      </c>
      <c r="G269" s="395">
        <v>0</v>
      </c>
      <c r="H269" s="395">
        <v>7600</v>
      </c>
      <c r="I269" s="395">
        <v>0</v>
      </c>
      <c r="J269" s="395">
        <v>0</v>
      </c>
      <c r="K269" s="395">
        <v>0</v>
      </c>
      <c r="L269" s="395">
        <v>0</v>
      </c>
      <c r="M269" s="395">
        <v>0</v>
      </c>
      <c r="N269" s="395">
        <v>0</v>
      </c>
      <c r="O269" s="395">
        <v>0</v>
      </c>
      <c r="P269" s="395">
        <v>0</v>
      </c>
      <c r="Q269" s="395">
        <v>0</v>
      </c>
      <c r="R269" s="395">
        <v>0</v>
      </c>
      <c r="S269" s="132" t="str">
        <f t="shared" si="127"/>
        <v>TAK</v>
      </c>
      <c r="T269" s="395">
        <v>0</v>
      </c>
      <c r="U269" s="395">
        <v>0</v>
      </c>
      <c r="V269" s="395"/>
      <c r="W269" s="395">
        <v>0</v>
      </c>
    </row>
    <row r="270" spans="1:23" s="295" customFormat="1" x14ac:dyDescent="0.2">
      <c r="A270" s="155"/>
      <c r="B270" s="157"/>
      <c r="C270" s="45">
        <v>4700</v>
      </c>
      <c r="D270" s="46" t="s">
        <v>168</v>
      </c>
      <c r="E270" s="47">
        <f>SUM(F270,N270)</f>
        <v>20618</v>
      </c>
      <c r="F270" s="47">
        <f t="shared" si="130"/>
        <v>20618</v>
      </c>
      <c r="G270" s="187">
        <v>0</v>
      </c>
      <c r="H270" s="187">
        <v>20618</v>
      </c>
      <c r="I270" s="187">
        <v>0</v>
      </c>
      <c r="J270" s="187">
        <v>0</v>
      </c>
      <c r="K270" s="187">
        <v>0</v>
      </c>
      <c r="L270" s="187">
        <v>0</v>
      </c>
      <c r="M270" s="187">
        <v>0</v>
      </c>
      <c r="N270" s="187">
        <v>0</v>
      </c>
      <c r="O270" s="187">
        <v>0</v>
      </c>
      <c r="P270" s="187">
        <v>0</v>
      </c>
      <c r="Q270" s="187">
        <v>0</v>
      </c>
      <c r="R270" s="187">
        <v>0</v>
      </c>
      <c r="S270" s="132" t="str">
        <f t="shared" si="127"/>
        <v>TAK</v>
      </c>
      <c r="T270" s="187">
        <v>0</v>
      </c>
      <c r="U270" s="187">
        <v>0</v>
      </c>
      <c r="V270" s="187"/>
      <c r="W270" s="187">
        <v>0</v>
      </c>
    </row>
    <row r="271" spans="1:23" s="295" customFormat="1" x14ac:dyDescent="0.2">
      <c r="A271" s="155"/>
      <c r="B271" s="157"/>
      <c r="C271" s="158"/>
      <c r="D271" s="146" t="s">
        <v>169</v>
      </c>
      <c r="E271" s="438"/>
      <c r="F271" s="64"/>
      <c r="G271" s="64"/>
      <c r="H271" s="64"/>
      <c r="I271" s="64"/>
      <c r="J271" s="64"/>
      <c r="K271" s="64"/>
      <c r="L271" s="64"/>
      <c r="M271" s="64"/>
      <c r="N271" s="131"/>
      <c r="O271" s="436"/>
      <c r="P271" s="436"/>
      <c r="Q271" s="436"/>
      <c r="R271" s="436"/>
      <c r="S271" s="132" t="str">
        <f t="shared" si="127"/>
        <v>TAK</v>
      </c>
      <c r="T271" s="64"/>
      <c r="U271" s="64"/>
      <c r="V271" s="64"/>
      <c r="W271" s="64"/>
    </row>
    <row r="272" spans="1:23" s="295" customFormat="1" x14ac:dyDescent="0.2">
      <c r="A272" s="155"/>
      <c r="B272" s="63">
        <v>80195</v>
      </c>
      <c r="C272" s="156"/>
      <c r="D272" s="49" t="s">
        <v>139</v>
      </c>
      <c r="E272" s="50">
        <f>SUM(E273:E273)</f>
        <v>800</v>
      </c>
      <c r="F272" s="50">
        <f t="shared" ref="F272:R272" si="131">SUM(F273:F273)</f>
        <v>800</v>
      </c>
      <c r="G272" s="50">
        <f t="shared" si="131"/>
        <v>800</v>
      </c>
      <c r="H272" s="50">
        <f t="shared" si="131"/>
        <v>0</v>
      </c>
      <c r="I272" s="50">
        <f t="shared" si="131"/>
        <v>0</v>
      </c>
      <c r="J272" s="50">
        <f t="shared" si="131"/>
        <v>0</v>
      </c>
      <c r="K272" s="50">
        <f t="shared" si="131"/>
        <v>0</v>
      </c>
      <c r="L272" s="50">
        <f t="shared" si="131"/>
        <v>0</v>
      </c>
      <c r="M272" s="50">
        <f t="shared" si="131"/>
        <v>0</v>
      </c>
      <c r="N272" s="50">
        <f t="shared" si="131"/>
        <v>0</v>
      </c>
      <c r="O272" s="50">
        <f t="shared" si="131"/>
        <v>0</v>
      </c>
      <c r="P272" s="50">
        <f t="shared" si="131"/>
        <v>0</v>
      </c>
      <c r="Q272" s="50">
        <f t="shared" si="131"/>
        <v>0</v>
      </c>
      <c r="R272" s="50">
        <f t="shared" si="131"/>
        <v>0</v>
      </c>
      <c r="S272" s="132" t="str">
        <f t="shared" si="127"/>
        <v>TAK</v>
      </c>
      <c r="T272" s="50">
        <f>SUM(T273:T273)</f>
        <v>0</v>
      </c>
      <c r="U272" s="50">
        <f>SUM(U273:U273)</f>
        <v>0</v>
      </c>
      <c r="V272" s="50"/>
      <c r="W272" s="50">
        <f>SUM(W273:W273)</f>
        <v>0</v>
      </c>
    </row>
    <row r="273" spans="1:23" s="295" customFormat="1" x14ac:dyDescent="0.2">
      <c r="A273" s="155"/>
      <c r="B273" s="157"/>
      <c r="C273" s="145">
        <v>4170</v>
      </c>
      <c r="D273" s="146" t="s">
        <v>157</v>
      </c>
      <c r="E273" s="147">
        <v>800</v>
      </c>
      <c r="F273" s="147">
        <v>800</v>
      </c>
      <c r="G273" s="147">
        <v>800</v>
      </c>
      <c r="H273" s="147">
        <v>0</v>
      </c>
      <c r="I273" s="147">
        <v>0</v>
      </c>
      <c r="J273" s="147">
        <v>0</v>
      </c>
      <c r="K273" s="147">
        <v>0</v>
      </c>
      <c r="L273" s="147">
        <v>0</v>
      </c>
      <c r="M273" s="147">
        <v>0</v>
      </c>
      <c r="N273" s="147">
        <v>0</v>
      </c>
      <c r="O273" s="147">
        <v>0</v>
      </c>
      <c r="P273" s="147">
        <v>0</v>
      </c>
      <c r="Q273" s="147">
        <v>0</v>
      </c>
      <c r="R273" s="147">
        <v>0</v>
      </c>
      <c r="S273" s="132" t="str">
        <f t="shared" si="127"/>
        <v>TAK</v>
      </c>
      <c r="T273" s="147">
        <v>0</v>
      </c>
      <c r="U273" s="147">
        <v>0</v>
      </c>
      <c r="V273" s="147"/>
      <c r="W273" s="147">
        <v>0</v>
      </c>
    </row>
    <row r="274" spans="1:23" s="56" customFormat="1" x14ac:dyDescent="0.2">
      <c r="A274" s="141">
        <v>851</v>
      </c>
      <c r="B274" s="153"/>
      <c r="C274" s="154"/>
      <c r="D274" s="139" t="s">
        <v>194</v>
      </c>
      <c r="E274" s="61">
        <f>SUM(E285,E278,E275,)</f>
        <v>79000</v>
      </c>
      <c r="F274" s="61">
        <f t="shared" ref="F274:N274" si="132">SUM(F285,F278,F275,)</f>
        <v>79000</v>
      </c>
      <c r="G274" s="61">
        <f t="shared" si="132"/>
        <v>57400</v>
      </c>
      <c r="H274" s="61">
        <f t="shared" si="132"/>
        <v>21600</v>
      </c>
      <c r="I274" s="61">
        <f t="shared" si="132"/>
        <v>0</v>
      </c>
      <c r="J274" s="61">
        <f t="shared" si="132"/>
        <v>0</v>
      </c>
      <c r="K274" s="61">
        <f t="shared" si="132"/>
        <v>0</v>
      </c>
      <c r="L274" s="61">
        <f t="shared" si="132"/>
        <v>0</v>
      </c>
      <c r="M274" s="61">
        <f t="shared" si="132"/>
        <v>0</v>
      </c>
      <c r="N274" s="128">
        <f t="shared" si="132"/>
        <v>0</v>
      </c>
      <c r="O274" s="128">
        <f t="shared" ref="O274:R274" si="133">SUM(O285,O278,O275,)</f>
        <v>0</v>
      </c>
      <c r="P274" s="128">
        <f t="shared" si="133"/>
        <v>0</v>
      </c>
      <c r="Q274" s="128">
        <f t="shared" si="133"/>
        <v>0</v>
      </c>
      <c r="R274" s="61">
        <f t="shared" si="133"/>
        <v>0</v>
      </c>
      <c r="S274" s="132">
        <f>SUM(S285,S278,S275,)</f>
        <v>0</v>
      </c>
      <c r="T274" s="61">
        <f>SUM(T285,T278,T275,)</f>
        <v>0</v>
      </c>
      <c r="U274" s="61">
        <f>SUM(U285,U278,U275,)</f>
        <v>0</v>
      </c>
      <c r="V274" s="61">
        <f>SUM(V285,V278,V275,)</f>
        <v>0</v>
      </c>
      <c r="W274" s="61">
        <f>SUM(W285,W278,W275,)</f>
        <v>0</v>
      </c>
    </row>
    <row r="275" spans="1:23" s="295" customFormat="1" x14ac:dyDescent="0.2">
      <c r="A275" s="155"/>
      <c r="B275" s="63">
        <v>85153</v>
      </c>
      <c r="C275" s="156"/>
      <c r="D275" s="49" t="s">
        <v>195</v>
      </c>
      <c r="E275" s="50">
        <f>SUM(E276:E277)</f>
        <v>4000</v>
      </c>
      <c r="F275" s="50">
        <f t="shared" ref="F275:N275" si="134">SUM(F276:F277)</f>
        <v>4000</v>
      </c>
      <c r="G275" s="50">
        <f t="shared" si="134"/>
        <v>0</v>
      </c>
      <c r="H275" s="50">
        <f t="shared" si="134"/>
        <v>4000</v>
      </c>
      <c r="I275" s="50">
        <f t="shared" si="134"/>
        <v>0</v>
      </c>
      <c r="J275" s="50"/>
      <c r="K275" s="50"/>
      <c r="L275" s="50">
        <f t="shared" si="134"/>
        <v>0</v>
      </c>
      <c r="M275" s="50">
        <f t="shared" si="134"/>
        <v>0</v>
      </c>
      <c r="N275" s="129">
        <f t="shared" si="134"/>
        <v>0</v>
      </c>
      <c r="O275" s="129">
        <f t="shared" ref="O275:R275" si="135">SUM(O276:O277)</f>
        <v>0</v>
      </c>
      <c r="P275" s="129">
        <f t="shared" si="135"/>
        <v>0</v>
      </c>
      <c r="Q275" s="129">
        <f t="shared" si="135"/>
        <v>0</v>
      </c>
      <c r="R275" s="50">
        <f t="shared" si="135"/>
        <v>0</v>
      </c>
      <c r="S275" s="132" t="str">
        <f t="shared" ref="S275:S309" si="136">IF(SUM(N275,F275)=E275,"TAK","NIE")</f>
        <v>TAK</v>
      </c>
      <c r="T275" s="50">
        <f>SUM(T276:T277)</f>
        <v>0</v>
      </c>
      <c r="U275" s="50">
        <f>SUM(U276:U277)</f>
        <v>0</v>
      </c>
      <c r="V275" s="50"/>
      <c r="W275" s="50">
        <f>SUM(W276:W277)</f>
        <v>0</v>
      </c>
    </row>
    <row r="276" spans="1:23" s="295" customFormat="1" x14ac:dyDescent="0.2">
      <c r="A276" s="155"/>
      <c r="B276" s="157"/>
      <c r="C276" s="380">
        <v>4210</v>
      </c>
      <c r="D276" s="374" t="s">
        <v>158</v>
      </c>
      <c r="E276" s="382">
        <f>SUM(F276,N276)</f>
        <v>2000</v>
      </c>
      <c r="F276" s="382">
        <f t="shared" ref="F276:F277" si="137">SUM(G276:M276)</f>
        <v>2000</v>
      </c>
      <c r="G276" s="385">
        <v>0</v>
      </c>
      <c r="H276" s="385">
        <v>2000</v>
      </c>
      <c r="I276" s="385">
        <v>0</v>
      </c>
      <c r="J276" s="385"/>
      <c r="K276" s="385"/>
      <c r="L276" s="385">
        <v>0</v>
      </c>
      <c r="M276" s="385">
        <v>0</v>
      </c>
      <c r="N276" s="386">
        <v>0</v>
      </c>
      <c r="O276" s="386">
        <v>0</v>
      </c>
      <c r="P276" s="386">
        <v>0</v>
      </c>
      <c r="Q276" s="386">
        <v>0</v>
      </c>
      <c r="R276" s="481">
        <v>0</v>
      </c>
      <c r="S276" s="132" t="str">
        <f t="shared" si="136"/>
        <v>TAK</v>
      </c>
      <c r="T276" s="385">
        <v>0</v>
      </c>
      <c r="U276" s="385">
        <v>0</v>
      </c>
      <c r="V276" s="385"/>
      <c r="W276" s="385">
        <v>0</v>
      </c>
    </row>
    <row r="277" spans="1:23" s="295" customFormat="1" x14ac:dyDescent="0.2">
      <c r="A277" s="155"/>
      <c r="B277" s="157"/>
      <c r="C277" s="177">
        <v>4300</v>
      </c>
      <c r="D277" s="178" t="s">
        <v>154</v>
      </c>
      <c r="E277" s="179">
        <f>SUM(F277,N277)</f>
        <v>2000</v>
      </c>
      <c r="F277" s="179">
        <f t="shared" si="137"/>
        <v>2000</v>
      </c>
      <c r="G277" s="189">
        <v>0</v>
      </c>
      <c r="H277" s="189">
        <v>2000</v>
      </c>
      <c r="I277" s="189">
        <v>0</v>
      </c>
      <c r="J277" s="189"/>
      <c r="K277" s="189"/>
      <c r="L277" s="189">
        <v>0</v>
      </c>
      <c r="M277" s="189">
        <v>0</v>
      </c>
      <c r="N277" s="480">
        <v>0</v>
      </c>
      <c r="O277" s="480">
        <v>0</v>
      </c>
      <c r="P277" s="480">
        <v>0</v>
      </c>
      <c r="Q277" s="480">
        <v>0</v>
      </c>
      <c r="R277" s="482">
        <v>0</v>
      </c>
      <c r="S277" s="132" t="str">
        <f t="shared" si="136"/>
        <v>TAK</v>
      </c>
      <c r="T277" s="189">
        <v>0</v>
      </c>
      <c r="U277" s="189">
        <v>0</v>
      </c>
      <c r="V277" s="189"/>
      <c r="W277" s="189">
        <v>0</v>
      </c>
    </row>
    <row r="278" spans="1:23" s="295" customFormat="1" x14ac:dyDescent="0.2">
      <c r="A278" s="155"/>
      <c r="B278" s="63">
        <v>85154</v>
      </c>
      <c r="C278" s="156"/>
      <c r="D278" s="49" t="s">
        <v>196</v>
      </c>
      <c r="E278" s="50">
        <f>SUM(E279:E284)</f>
        <v>71000</v>
      </c>
      <c r="F278" s="50">
        <f t="shared" ref="F278:I278" si="138">SUM(F279:F284)</f>
        <v>71000</v>
      </c>
      <c r="G278" s="50">
        <f t="shared" si="138"/>
        <v>57400</v>
      </c>
      <c r="H278" s="50">
        <f t="shared" si="138"/>
        <v>13600</v>
      </c>
      <c r="I278" s="50">
        <f t="shared" si="138"/>
        <v>0</v>
      </c>
      <c r="J278" s="50">
        <f t="shared" ref="J278:R278" si="139">SUM(J279:J284)</f>
        <v>0</v>
      </c>
      <c r="K278" s="50">
        <f t="shared" si="139"/>
        <v>0</v>
      </c>
      <c r="L278" s="50">
        <f t="shared" si="139"/>
        <v>0</v>
      </c>
      <c r="M278" s="50">
        <f t="shared" si="139"/>
        <v>0</v>
      </c>
      <c r="N278" s="50">
        <f t="shared" si="139"/>
        <v>0</v>
      </c>
      <c r="O278" s="50">
        <f t="shared" si="139"/>
        <v>0</v>
      </c>
      <c r="P278" s="50">
        <f t="shared" si="139"/>
        <v>0</v>
      </c>
      <c r="Q278" s="50">
        <f t="shared" si="139"/>
        <v>0</v>
      </c>
      <c r="R278" s="50">
        <f t="shared" si="139"/>
        <v>0</v>
      </c>
      <c r="S278" s="132" t="str">
        <f t="shared" si="136"/>
        <v>TAK</v>
      </c>
      <c r="T278" s="50">
        <f>SUM(T279:T284)</f>
        <v>0</v>
      </c>
      <c r="U278" s="50">
        <f>SUM(U279:U284)</f>
        <v>0</v>
      </c>
      <c r="V278" s="50"/>
      <c r="W278" s="50">
        <f>SUM(W279:W284)</f>
        <v>0</v>
      </c>
    </row>
    <row r="279" spans="1:23" s="295" customFormat="1" x14ac:dyDescent="0.2">
      <c r="A279" s="155"/>
      <c r="B279" s="157"/>
      <c r="C279" s="387">
        <v>4110</v>
      </c>
      <c r="D279" s="40" t="s">
        <v>161</v>
      </c>
      <c r="E279" s="41">
        <f t="shared" ref="E279:E284" si="140">SUM(F279,N279)</f>
        <v>7300</v>
      </c>
      <c r="F279" s="41">
        <f t="shared" ref="F279:F284" si="141">SUM(G279:M279)</f>
        <v>7300</v>
      </c>
      <c r="G279" s="395">
        <v>7300</v>
      </c>
      <c r="H279" s="41">
        <v>0</v>
      </c>
      <c r="I279" s="395">
        <v>0</v>
      </c>
      <c r="J279" s="395">
        <v>0</v>
      </c>
      <c r="K279" s="395">
        <v>0</v>
      </c>
      <c r="L279" s="395">
        <v>0</v>
      </c>
      <c r="M279" s="395">
        <v>0</v>
      </c>
      <c r="N279" s="395">
        <v>0</v>
      </c>
      <c r="O279" s="395">
        <v>0</v>
      </c>
      <c r="P279" s="395">
        <v>0</v>
      </c>
      <c r="Q279" s="395">
        <v>0</v>
      </c>
      <c r="R279" s="395">
        <v>0</v>
      </c>
      <c r="S279" s="132" t="str">
        <f t="shared" si="136"/>
        <v>TAK</v>
      </c>
      <c r="T279" s="395">
        <v>0</v>
      </c>
      <c r="U279" s="395">
        <v>0</v>
      </c>
      <c r="V279" s="395"/>
      <c r="W279" s="395">
        <v>0</v>
      </c>
    </row>
    <row r="280" spans="1:23" s="295" customFormat="1" x14ac:dyDescent="0.2">
      <c r="A280" s="155"/>
      <c r="B280" s="157"/>
      <c r="C280" s="42">
        <v>4120</v>
      </c>
      <c r="D280" s="43" t="s">
        <v>162</v>
      </c>
      <c r="E280" s="44">
        <f t="shared" si="140"/>
        <v>100</v>
      </c>
      <c r="F280" s="44">
        <f t="shared" si="141"/>
        <v>100</v>
      </c>
      <c r="G280" s="171">
        <v>100</v>
      </c>
      <c r="H280" s="44">
        <v>0</v>
      </c>
      <c r="I280" s="171">
        <v>0</v>
      </c>
      <c r="J280" s="171">
        <v>0</v>
      </c>
      <c r="K280" s="171">
        <v>0</v>
      </c>
      <c r="L280" s="171">
        <v>0</v>
      </c>
      <c r="M280" s="171">
        <v>0</v>
      </c>
      <c r="N280" s="171">
        <v>0</v>
      </c>
      <c r="O280" s="171">
        <v>0</v>
      </c>
      <c r="P280" s="171">
        <v>0</v>
      </c>
      <c r="Q280" s="171">
        <v>0</v>
      </c>
      <c r="R280" s="171">
        <v>0</v>
      </c>
      <c r="S280" s="132" t="str">
        <f t="shared" si="136"/>
        <v>TAK</v>
      </c>
      <c r="T280" s="171">
        <v>0</v>
      </c>
      <c r="U280" s="171">
        <v>0</v>
      </c>
      <c r="V280" s="171"/>
      <c r="W280" s="171">
        <v>0</v>
      </c>
    </row>
    <row r="281" spans="1:23" s="295" customFormat="1" x14ac:dyDescent="0.2">
      <c r="A281" s="155"/>
      <c r="B281" s="157"/>
      <c r="C281" s="42">
        <v>4170</v>
      </c>
      <c r="D281" s="43" t="s">
        <v>157</v>
      </c>
      <c r="E281" s="44">
        <f t="shared" si="140"/>
        <v>50000</v>
      </c>
      <c r="F281" s="44">
        <f t="shared" si="141"/>
        <v>50000</v>
      </c>
      <c r="G281" s="44">
        <v>50000</v>
      </c>
      <c r="H281" s="171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32" t="str">
        <f t="shared" si="136"/>
        <v>TAK</v>
      </c>
      <c r="T281" s="171">
        <v>0</v>
      </c>
      <c r="U281" s="171">
        <v>0</v>
      </c>
      <c r="V281" s="171"/>
      <c r="W281" s="171">
        <v>0</v>
      </c>
    </row>
    <row r="282" spans="1:23" s="295" customFormat="1" x14ac:dyDescent="0.2">
      <c r="A282" s="155"/>
      <c r="B282" s="157"/>
      <c r="C282" s="42">
        <v>4210</v>
      </c>
      <c r="D282" s="43" t="s">
        <v>158</v>
      </c>
      <c r="E282" s="44">
        <f t="shared" si="140"/>
        <v>8000</v>
      </c>
      <c r="F282" s="44">
        <f t="shared" si="141"/>
        <v>8000</v>
      </c>
      <c r="G282" s="171">
        <v>0</v>
      </c>
      <c r="H282" s="171">
        <v>8000</v>
      </c>
      <c r="I282" s="171">
        <v>0</v>
      </c>
      <c r="J282" s="171">
        <v>0</v>
      </c>
      <c r="K282" s="171">
        <v>0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32" t="str">
        <f t="shared" si="136"/>
        <v>TAK</v>
      </c>
      <c r="T282" s="171">
        <v>0</v>
      </c>
      <c r="U282" s="171">
        <v>0</v>
      </c>
      <c r="V282" s="171"/>
      <c r="W282" s="171">
        <v>0</v>
      </c>
    </row>
    <row r="283" spans="1:23" s="295" customFormat="1" x14ac:dyDescent="0.2">
      <c r="A283" s="155"/>
      <c r="B283" s="157"/>
      <c r="C283" s="42">
        <v>4260</v>
      </c>
      <c r="D283" s="43" t="s">
        <v>165</v>
      </c>
      <c r="E283" s="44">
        <f t="shared" si="140"/>
        <v>1000</v>
      </c>
      <c r="F283" s="44">
        <f t="shared" si="141"/>
        <v>1000</v>
      </c>
      <c r="G283" s="171">
        <v>0</v>
      </c>
      <c r="H283" s="171">
        <v>1000</v>
      </c>
      <c r="I283" s="171">
        <v>0</v>
      </c>
      <c r="J283" s="171">
        <v>0</v>
      </c>
      <c r="K283" s="171">
        <v>0</v>
      </c>
      <c r="L283" s="171">
        <v>0</v>
      </c>
      <c r="M283" s="171">
        <v>0</v>
      </c>
      <c r="N283" s="171">
        <v>0</v>
      </c>
      <c r="O283" s="171">
        <v>0</v>
      </c>
      <c r="P283" s="171">
        <v>0</v>
      </c>
      <c r="Q283" s="171">
        <v>0</v>
      </c>
      <c r="R283" s="171">
        <v>0</v>
      </c>
      <c r="S283" s="132" t="str">
        <f t="shared" si="136"/>
        <v>TAK</v>
      </c>
      <c r="T283" s="171">
        <v>0</v>
      </c>
      <c r="U283" s="171">
        <v>0</v>
      </c>
      <c r="V283" s="171"/>
      <c r="W283" s="171">
        <v>0</v>
      </c>
    </row>
    <row r="284" spans="1:23" s="295" customFormat="1" x14ac:dyDescent="0.2">
      <c r="A284" s="155"/>
      <c r="B284" s="157"/>
      <c r="C284" s="177">
        <v>4300</v>
      </c>
      <c r="D284" s="178" t="s">
        <v>154</v>
      </c>
      <c r="E284" s="179">
        <f t="shared" si="140"/>
        <v>4600</v>
      </c>
      <c r="F284" s="179">
        <f t="shared" si="141"/>
        <v>4600</v>
      </c>
      <c r="G284" s="189">
        <v>0</v>
      </c>
      <c r="H284" s="189">
        <v>4600</v>
      </c>
      <c r="I284" s="189">
        <v>0</v>
      </c>
      <c r="J284" s="189">
        <v>0</v>
      </c>
      <c r="K284" s="189">
        <v>0</v>
      </c>
      <c r="L284" s="189">
        <v>0</v>
      </c>
      <c r="M284" s="189">
        <v>0</v>
      </c>
      <c r="N284" s="189">
        <v>0</v>
      </c>
      <c r="O284" s="189">
        <v>0</v>
      </c>
      <c r="P284" s="189">
        <v>0</v>
      </c>
      <c r="Q284" s="189">
        <v>0</v>
      </c>
      <c r="R284" s="189">
        <v>0</v>
      </c>
      <c r="S284" s="132" t="str">
        <f t="shared" si="136"/>
        <v>TAK</v>
      </c>
      <c r="T284" s="189">
        <v>0</v>
      </c>
      <c r="U284" s="189">
        <v>0</v>
      </c>
      <c r="V284" s="189"/>
      <c r="W284" s="189">
        <v>0</v>
      </c>
    </row>
    <row r="285" spans="1:23" s="295" customFormat="1" x14ac:dyDescent="0.2">
      <c r="A285" s="155"/>
      <c r="B285" s="63">
        <v>85195</v>
      </c>
      <c r="C285" s="156"/>
      <c r="D285" s="49" t="s">
        <v>139</v>
      </c>
      <c r="E285" s="50">
        <f>SUM(E286)</f>
        <v>4000</v>
      </c>
      <c r="F285" s="50">
        <f t="shared" ref="F285:R285" si="142">SUM(F286)</f>
        <v>4000</v>
      </c>
      <c r="G285" s="50">
        <f t="shared" si="142"/>
        <v>0</v>
      </c>
      <c r="H285" s="50">
        <f t="shared" si="142"/>
        <v>4000</v>
      </c>
      <c r="I285" s="50">
        <f t="shared" si="142"/>
        <v>0</v>
      </c>
      <c r="J285" s="50">
        <f t="shared" si="142"/>
        <v>0</v>
      </c>
      <c r="K285" s="50">
        <f t="shared" si="142"/>
        <v>0</v>
      </c>
      <c r="L285" s="50">
        <f t="shared" si="142"/>
        <v>0</v>
      </c>
      <c r="M285" s="50">
        <f t="shared" si="142"/>
        <v>0</v>
      </c>
      <c r="N285" s="50">
        <f t="shared" si="142"/>
        <v>0</v>
      </c>
      <c r="O285" s="50">
        <f t="shared" si="142"/>
        <v>0</v>
      </c>
      <c r="P285" s="50">
        <f t="shared" si="142"/>
        <v>0</v>
      </c>
      <c r="Q285" s="50">
        <f t="shared" si="142"/>
        <v>0</v>
      </c>
      <c r="R285" s="50">
        <f t="shared" si="142"/>
        <v>0</v>
      </c>
      <c r="S285" s="132" t="str">
        <f t="shared" si="136"/>
        <v>TAK</v>
      </c>
      <c r="T285" s="50">
        <f>SUM(T286)</f>
        <v>0</v>
      </c>
      <c r="U285" s="50">
        <f>SUM(U286)</f>
        <v>0</v>
      </c>
      <c r="V285" s="50"/>
      <c r="W285" s="50">
        <f>SUM(W286)</f>
        <v>0</v>
      </c>
    </row>
    <row r="286" spans="1:23" s="295" customFormat="1" x14ac:dyDescent="0.2">
      <c r="A286" s="155"/>
      <c r="B286" s="204"/>
      <c r="C286" s="377">
        <v>4280</v>
      </c>
      <c r="D286" s="49" t="s">
        <v>173</v>
      </c>
      <c r="E286" s="50">
        <f>SUM(F286,N286)</f>
        <v>4000</v>
      </c>
      <c r="F286" s="50">
        <f t="shared" ref="F286" si="143">SUM(G286:M286)</f>
        <v>4000</v>
      </c>
      <c r="G286" s="466">
        <v>0</v>
      </c>
      <c r="H286" s="466">
        <v>4000</v>
      </c>
      <c r="I286" s="466">
        <v>0</v>
      </c>
      <c r="J286" s="466">
        <v>0</v>
      </c>
      <c r="K286" s="466">
        <v>0</v>
      </c>
      <c r="L286" s="466">
        <v>0</v>
      </c>
      <c r="M286" s="466">
        <v>0</v>
      </c>
      <c r="N286" s="466">
        <v>0</v>
      </c>
      <c r="O286" s="466">
        <v>0</v>
      </c>
      <c r="P286" s="466">
        <v>0</v>
      </c>
      <c r="Q286" s="466">
        <v>0</v>
      </c>
      <c r="R286" s="466">
        <v>0</v>
      </c>
      <c r="S286" s="132" t="str">
        <f t="shared" si="136"/>
        <v>TAK</v>
      </c>
      <c r="T286" s="466">
        <v>0</v>
      </c>
      <c r="U286" s="466">
        <v>0</v>
      </c>
      <c r="V286" s="466"/>
      <c r="W286" s="466">
        <v>0</v>
      </c>
    </row>
    <row r="287" spans="1:23" s="56" customFormat="1" x14ac:dyDescent="0.2">
      <c r="A287" s="144">
        <v>852</v>
      </c>
      <c r="B287" s="198"/>
      <c r="C287" s="199"/>
      <c r="D287" s="200" t="s">
        <v>140</v>
      </c>
      <c r="E287" s="203">
        <f t="shared" ref="E287:R287" si="144">SUM(E288,E291,E300,E304,E310,E312,E314,E331,E338)</f>
        <v>3770775</v>
      </c>
      <c r="F287" s="203">
        <f t="shared" si="144"/>
        <v>3770775</v>
      </c>
      <c r="G287" s="203">
        <f t="shared" si="144"/>
        <v>579649</v>
      </c>
      <c r="H287" s="203">
        <f t="shared" si="144"/>
        <v>356216</v>
      </c>
      <c r="I287" s="203">
        <f t="shared" si="144"/>
        <v>0</v>
      </c>
      <c r="J287" s="203">
        <f t="shared" si="144"/>
        <v>2834910</v>
      </c>
      <c r="K287" s="203">
        <f t="shared" si="144"/>
        <v>0</v>
      </c>
      <c r="L287" s="203">
        <f t="shared" si="144"/>
        <v>0</v>
      </c>
      <c r="M287" s="203">
        <f t="shared" si="144"/>
        <v>0</v>
      </c>
      <c r="N287" s="203">
        <f t="shared" si="144"/>
        <v>0</v>
      </c>
      <c r="O287" s="203">
        <f t="shared" si="144"/>
        <v>0</v>
      </c>
      <c r="P287" s="203">
        <f t="shared" si="144"/>
        <v>0</v>
      </c>
      <c r="Q287" s="203">
        <f t="shared" si="144"/>
        <v>0</v>
      </c>
      <c r="R287" s="203">
        <f t="shared" si="144"/>
        <v>0</v>
      </c>
      <c r="S287" s="132" t="str">
        <f t="shared" si="136"/>
        <v>TAK</v>
      </c>
      <c r="T287" s="203">
        <f>SUM(T291,T300,T304,T310,T314,T331,T338)</f>
        <v>6</v>
      </c>
      <c r="U287" s="203">
        <f>SUM(U291,U300,U304,U310,U314,U331,U338)</f>
        <v>7</v>
      </c>
      <c r="V287" s="203"/>
      <c r="W287" s="203">
        <f>SUM(W291,W300,W304,W310,W314,W331,W338)</f>
        <v>9</v>
      </c>
    </row>
    <row r="288" spans="1:23" s="295" customFormat="1" x14ac:dyDescent="0.2">
      <c r="A288" s="155"/>
      <c r="B288" s="201">
        <v>85205</v>
      </c>
      <c r="C288" s="154"/>
      <c r="D288" s="381" t="s">
        <v>308</v>
      </c>
      <c r="E288" s="382">
        <f t="shared" ref="E288:M288" si="145">SUM(E289:E290)</f>
        <v>2000</v>
      </c>
      <c r="F288" s="382">
        <f t="shared" si="145"/>
        <v>2000</v>
      </c>
      <c r="G288" s="382">
        <f t="shared" si="145"/>
        <v>0</v>
      </c>
      <c r="H288" s="382">
        <f t="shared" si="145"/>
        <v>2000</v>
      </c>
      <c r="I288" s="382">
        <f t="shared" si="145"/>
        <v>0</v>
      </c>
      <c r="J288" s="382">
        <f t="shared" si="145"/>
        <v>0</v>
      </c>
      <c r="K288" s="382">
        <f t="shared" si="145"/>
        <v>0</v>
      </c>
      <c r="L288" s="382">
        <f t="shared" si="145"/>
        <v>0</v>
      </c>
      <c r="M288" s="382">
        <f t="shared" si="145"/>
        <v>0</v>
      </c>
      <c r="N288" s="382">
        <f t="shared" ref="N288:W288" si="146">SUM(N289:N290)</f>
        <v>0</v>
      </c>
      <c r="O288" s="382">
        <f t="shared" si="146"/>
        <v>0</v>
      </c>
      <c r="P288" s="382">
        <f t="shared" si="146"/>
        <v>0</v>
      </c>
      <c r="Q288" s="382">
        <f t="shared" si="146"/>
        <v>0</v>
      </c>
      <c r="R288" s="382">
        <f t="shared" si="146"/>
        <v>0</v>
      </c>
      <c r="S288" s="382">
        <f t="shared" si="146"/>
        <v>0</v>
      </c>
      <c r="T288" s="382">
        <f t="shared" si="146"/>
        <v>0</v>
      </c>
      <c r="U288" s="382">
        <f t="shared" si="146"/>
        <v>0</v>
      </c>
      <c r="V288" s="382">
        <f t="shared" si="146"/>
        <v>0</v>
      </c>
      <c r="W288" s="382">
        <f t="shared" si="146"/>
        <v>0</v>
      </c>
    </row>
    <row r="289" spans="1:23" s="295" customFormat="1" x14ac:dyDescent="0.2">
      <c r="A289" s="155"/>
      <c r="B289" s="157"/>
      <c r="C289" s="42">
        <v>4210</v>
      </c>
      <c r="D289" s="43" t="s">
        <v>158</v>
      </c>
      <c r="E289" s="44">
        <f t="shared" ref="E289:E290" si="147">SUM(F289,N289)</f>
        <v>1000</v>
      </c>
      <c r="F289" s="44">
        <f t="shared" ref="F289:F290" si="148">SUM(G289:M289)</f>
        <v>1000</v>
      </c>
      <c r="G289" s="171">
        <v>0</v>
      </c>
      <c r="H289" s="171">
        <v>1000</v>
      </c>
      <c r="I289" s="171">
        <v>0</v>
      </c>
      <c r="J289" s="171"/>
      <c r="K289" s="171"/>
      <c r="L289" s="171">
        <v>0</v>
      </c>
      <c r="M289" s="171">
        <v>0</v>
      </c>
      <c r="N289" s="171">
        <v>0</v>
      </c>
      <c r="O289" s="171">
        <v>0</v>
      </c>
      <c r="P289" s="171">
        <v>0</v>
      </c>
      <c r="Q289" s="171">
        <v>0</v>
      </c>
      <c r="R289" s="171">
        <v>0</v>
      </c>
      <c r="S289" s="171">
        <v>0</v>
      </c>
      <c r="T289" s="171">
        <v>0</v>
      </c>
      <c r="U289" s="171">
        <v>0</v>
      </c>
      <c r="V289" s="171">
        <v>0</v>
      </c>
      <c r="W289" s="171">
        <v>0</v>
      </c>
    </row>
    <row r="290" spans="1:23" s="295" customFormat="1" x14ac:dyDescent="0.2">
      <c r="A290" s="155"/>
      <c r="B290" s="157"/>
      <c r="C290" s="177">
        <v>4300</v>
      </c>
      <c r="D290" s="178" t="s">
        <v>154</v>
      </c>
      <c r="E290" s="179">
        <f t="shared" si="147"/>
        <v>1000</v>
      </c>
      <c r="F290" s="179">
        <f t="shared" si="148"/>
        <v>1000</v>
      </c>
      <c r="G290" s="189">
        <v>0</v>
      </c>
      <c r="H290" s="189">
        <v>1000</v>
      </c>
      <c r="I290" s="189">
        <v>0</v>
      </c>
      <c r="J290" s="189"/>
      <c r="K290" s="189"/>
      <c r="L290" s="189">
        <v>0</v>
      </c>
      <c r="M290" s="189">
        <v>0</v>
      </c>
      <c r="N290" s="189">
        <v>0</v>
      </c>
      <c r="O290" s="189">
        <v>0</v>
      </c>
      <c r="P290" s="189">
        <v>0</v>
      </c>
      <c r="Q290" s="189">
        <v>0</v>
      </c>
      <c r="R290" s="189">
        <v>0</v>
      </c>
      <c r="S290" s="189">
        <v>0</v>
      </c>
      <c r="T290" s="189">
        <v>0</v>
      </c>
      <c r="U290" s="189">
        <v>0</v>
      </c>
      <c r="V290" s="189">
        <v>0</v>
      </c>
      <c r="W290" s="189">
        <v>0</v>
      </c>
    </row>
    <row r="291" spans="1:23" s="295" customFormat="1" x14ac:dyDescent="0.2">
      <c r="A291" s="155"/>
      <c r="B291" s="201">
        <v>85212</v>
      </c>
      <c r="C291" s="154"/>
      <c r="D291" s="540" t="s">
        <v>294</v>
      </c>
      <c r="E291" s="382">
        <f t="shared" ref="E291:K291" si="149">SUM(E294:E299)</f>
        <v>2273000</v>
      </c>
      <c r="F291" s="382">
        <f t="shared" si="149"/>
        <v>2273000</v>
      </c>
      <c r="G291" s="382">
        <f t="shared" si="149"/>
        <v>66565</v>
      </c>
      <c r="H291" s="382">
        <f t="shared" si="149"/>
        <v>73625</v>
      </c>
      <c r="I291" s="382">
        <f t="shared" si="149"/>
        <v>0</v>
      </c>
      <c r="J291" s="382">
        <f t="shared" si="149"/>
        <v>2132810</v>
      </c>
      <c r="K291" s="382">
        <f t="shared" si="149"/>
        <v>0</v>
      </c>
      <c r="L291" s="382">
        <f t="shared" ref="L291:R291" si="150">SUM(L294:L299)</f>
        <v>0</v>
      </c>
      <c r="M291" s="382">
        <f t="shared" si="150"/>
        <v>0</v>
      </c>
      <c r="N291" s="382">
        <f t="shared" si="150"/>
        <v>0</v>
      </c>
      <c r="O291" s="382">
        <f t="shared" si="150"/>
        <v>0</v>
      </c>
      <c r="P291" s="382">
        <f t="shared" si="150"/>
        <v>0</v>
      </c>
      <c r="Q291" s="382">
        <f t="shared" si="150"/>
        <v>0</v>
      </c>
      <c r="R291" s="382">
        <f t="shared" si="150"/>
        <v>0</v>
      </c>
      <c r="S291" s="132" t="str">
        <f t="shared" si="136"/>
        <v>TAK</v>
      </c>
      <c r="T291" s="382">
        <f>SUM(T294:T299)</f>
        <v>0</v>
      </c>
      <c r="U291" s="382">
        <f>SUM(U294:U299)</f>
        <v>0</v>
      </c>
      <c r="V291" s="382"/>
      <c r="W291" s="382">
        <f>SUM(W294:W299)</f>
        <v>0</v>
      </c>
    </row>
    <row r="292" spans="1:23" s="295" customFormat="1" x14ac:dyDescent="0.2">
      <c r="A292" s="155"/>
      <c r="B292" s="157"/>
      <c r="C292" s="158"/>
      <c r="D292" s="541"/>
      <c r="E292" s="438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132" t="str">
        <f t="shared" si="136"/>
        <v>TAK</v>
      </c>
      <c r="T292" s="64"/>
      <c r="U292" s="64"/>
      <c r="V292" s="64"/>
      <c r="W292" s="64"/>
    </row>
    <row r="293" spans="1:23" s="295" customFormat="1" x14ac:dyDescent="0.2">
      <c r="A293" s="155"/>
      <c r="B293" s="483"/>
      <c r="C293" s="484"/>
      <c r="D293" s="542"/>
      <c r="E293" s="485"/>
      <c r="F293" s="486"/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486"/>
      <c r="R293" s="486"/>
      <c r="S293" s="132" t="str">
        <f t="shared" si="136"/>
        <v>TAK</v>
      </c>
      <c r="T293" s="487"/>
      <c r="U293" s="487"/>
      <c r="V293" s="487"/>
      <c r="W293" s="487"/>
    </row>
    <row r="294" spans="1:23" s="295" customFormat="1" x14ac:dyDescent="0.2">
      <c r="A294" s="155"/>
      <c r="B294" s="157"/>
      <c r="C294" s="439">
        <v>3110</v>
      </c>
      <c r="D294" s="440" t="s">
        <v>197</v>
      </c>
      <c r="E294" s="441">
        <f t="shared" ref="E294:E299" si="151">SUM(F294,N294)</f>
        <v>2132810</v>
      </c>
      <c r="F294" s="441">
        <f t="shared" ref="F294:F299" si="152">SUM(G294:M294)</f>
        <v>2132810</v>
      </c>
      <c r="G294" s="197">
        <v>0</v>
      </c>
      <c r="H294" s="197">
        <v>0</v>
      </c>
      <c r="I294" s="197">
        <v>0</v>
      </c>
      <c r="J294" s="197">
        <v>2132810</v>
      </c>
      <c r="K294" s="197">
        <v>0</v>
      </c>
      <c r="L294" s="197">
        <v>0</v>
      </c>
      <c r="M294" s="197">
        <v>0</v>
      </c>
      <c r="N294" s="197">
        <v>0</v>
      </c>
      <c r="O294" s="197">
        <v>0</v>
      </c>
      <c r="P294" s="197">
        <v>0</v>
      </c>
      <c r="Q294" s="197">
        <v>0</v>
      </c>
      <c r="R294" s="197">
        <v>0</v>
      </c>
      <c r="S294" s="132" t="str">
        <f t="shared" si="136"/>
        <v>TAK</v>
      </c>
      <c r="T294" s="197">
        <v>0</v>
      </c>
      <c r="U294" s="197">
        <v>0</v>
      </c>
      <c r="V294" s="197"/>
      <c r="W294" s="197">
        <v>0</v>
      </c>
    </row>
    <row r="295" spans="1:23" s="295" customFormat="1" x14ac:dyDescent="0.2">
      <c r="A295" s="155"/>
      <c r="B295" s="157"/>
      <c r="C295" s="42">
        <v>4010</v>
      </c>
      <c r="D295" s="43" t="s">
        <v>163</v>
      </c>
      <c r="E295" s="44">
        <f t="shared" si="151"/>
        <v>51926</v>
      </c>
      <c r="F295" s="44">
        <f t="shared" si="152"/>
        <v>51926</v>
      </c>
      <c r="G295" s="44">
        <v>51926</v>
      </c>
      <c r="H295" s="171">
        <v>0</v>
      </c>
      <c r="I295" s="171">
        <v>0</v>
      </c>
      <c r="J295" s="171">
        <v>0</v>
      </c>
      <c r="K295" s="171">
        <v>0</v>
      </c>
      <c r="L295" s="171">
        <v>0</v>
      </c>
      <c r="M295" s="171">
        <v>0</v>
      </c>
      <c r="N295" s="171">
        <v>0</v>
      </c>
      <c r="O295" s="171">
        <v>0</v>
      </c>
      <c r="P295" s="171">
        <v>0</v>
      </c>
      <c r="Q295" s="171">
        <v>0</v>
      </c>
      <c r="R295" s="171">
        <v>0</v>
      </c>
      <c r="S295" s="132" t="str">
        <f t="shared" si="136"/>
        <v>TAK</v>
      </c>
      <c r="T295" s="171">
        <v>0</v>
      </c>
      <c r="U295" s="171">
        <v>0</v>
      </c>
      <c r="V295" s="171"/>
      <c r="W295" s="171">
        <v>0</v>
      </c>
    </row>
    <row r="296" spans="1:23" s="295" customFormat="1" x14ac:dyDescent="0.2">
      <c r="A296" s="155"/>
      <c r="B296" s="157"/>
      <c r="C296" s="42">
        <v>4040</v>
      </c>
      <c r="D296" s="43" t="s">
        <v>164</v>
      </c>
      <c r="E296" s="44">
        <f t="shared" si="151"/>
        <v>4400</v>
      </c>
      <c r="F296" s="44">
        <f t="shared" si="152"/>
        <v>4400</v>
      </c>
      <c r="G296" s="44">
        <v>4400</v>
      </c>
      <c r="H296" s="171">
        <v>0</v>
      </c>
      <c r="I296" s="171">
        <v>0</v>
      </c>
      <c r="J296" s="171">
        <v>0</v>
      </c>
      <c r="K296" s="171">
        <v>0</v>
      </c>
      <c r="L296" s="171">
        <v>0</v>
      </c>
      <c r="M296" s="171">
        <v>0</v>
      </c>
      <c r="N296" s="171">
        <v>0</v>
      </c>
      <c r="O296" s="171">
        <v>0</v>
      </c>
      <c r="P296" s="171">
        <v>0</v>
      </c>
      <c r="Q296" s="171">
        <v>0</v>
      </c>
      <c r="R296" s="171">
        <v>0</v>
      </c>
      <c r="S296" s="132" t="str">
        <f t="shared" si="136"/>
        <v>TAK</v>
      </c>
      <c r="T296" s="171">
        <v>0</v>
      </c>
      <c r="U296" s="171">
        <v>0</v>
      </c>
      <c r="V296" s="171"/>
      <c r="W296" s="171">
        <v>0</v>
      </c>
    </row>
    <row r="297" spans="1:23" s="295" customFormat="1" x14ac:dyDescent="0.2">
      <c r="A297" s="155"/>
      <c r="B297" s="157"/>
      <c r="C297" s="42">
        <v>4110</v>
      </c>
      <c r="D297" s="43" t="s">
        <v>161</v>
      </c>
      <c r="E297" s="44">
        <f t="shared" si="151"/>
        <v>80860</v>
      </c>
      <c r="F297" s="44">
        <f t="shared" si="152"/>
        <v>80860</v>
      </c>
      <c r="G297" s="171">
        <v>8860</v>
      </c>
      <c r="H297" s="171">
        <v>72000</v>
      </c>
      <c r="I297" s="171">
        <v>0</v>
      </c>
      <c r="J297" s="171">
        <v>0</v>
      </c>
      <c r="K297" s="171">
        <v>0</v>
      </c>
      <c r="L297" s="171">
        <v>0</v>
      </c>
      <c r="M297" s="171">
        <v>0</v>
      </c>
      <c r="N297" s="171">
        <v>0</v>
      </c>
      <c r="O297" s="171">
        <v>0</v>
      </c>
      <c r="P297" s="171">
        <v>0</v>
      </c>
      <c r="Q297" s="171">
        <v>0</v>
      </c>
      <c r="R297" s="171">
        <v>0</v>
      </c>
      <c r="S297" s="132" t="str">
        <f t="shared" si="136"/>
        <v>TAK</v>
      </c>
      <c r="T297" s="171">
        <v>0</v>
      </c>
      <c r="U297" s="171">
        <v>0</v>
      </c>
      <c r="V297" s="171"/>
      <c r="W297" s="171">
        <v>0</v>
      </c>
    </row>
    <row r="298" spans="1:23" s="295" customFormat="1" x14ac:dyDescent="0.2">
      <c r="A298" s="155"/>
      <c r="B298" s="157"/>
      <c r="C298" s="42">
        <v>4120</v>
      </c>
      <c r="D298" s="43" t="s">
        <v>162</v>
      </c>
      <c r="E298" s="44">
        <f t="shared" si="151"/>
        <v>1379</v>
      </c>
      <c r="F298" s="44">
        <f t="shared" si="152"/>
        <v>1379</v>
      </c>
      <c r="G298" s="171">
        <v>1379</v>
      </c>
      <c r="H298" s="171">
        <v>0</v>
      </c>
      <c r="I298" s="171">
        <v>0</v>
      </c>
      <c r="J298" s="171">
        <v>0</v>
      </c>
      <c r="K298" s="171">
        <v>0</v>
      </c>
      <c r="L298" s="171">
        <v>0</v>
      </c>
      <c r="M298" s="171">
        <v>0</v>
      </c>
      <c r="N298" s="171">
        <v>0</v>
      </c>
      <c r="O298" s="171">
        <v>0</v>
      </c>
      <c r="P298" s="171">
        <v>0</v>
      </c>
      <c r="Q298" s="171">
        <v>0</v>
      </c>
      <c r="R298" s="171">
        <v>0</v>
      </c>
      <c r="S298" s="132" t="str">
        <f t="shared" si="136"/>
        <v>TAK</v>
      </c>
      <c r="T298" s="171">
        <v>0</v>
      </c>
      <c r="U298" s="171">
        <v>0</v>
      </c>
      <c r="V298" s="171"/>
      <c r="W298" s="171">
        <v>0</v>
      </c>
    </row>
    <row r="299" spans="1:23" s="295" customFormat="1" x14ac:dyDescent="0.2">
      <c r="A299" s="155"/>
      <c r="B299" s="157"/>
      <c r="C299" s="42">
        <v>4440</v>
      </c>
      <c r="D299" s="43" t="s">
        <v>167</v>
      </c>
      <c r="E299" s="44">
        <f t="shared" si="151"/>
        <v>1625</v>
      </c>
      <c r="F299" s="44">
        <f t="shared" si="152"/>
        <v>1625</v>
      </c>
      <c r="G299" s="171">
        <v>0</v>
      </c>
      <c r="H299" s="171">
        <v>1625</v>
      </c>
      <c r="I299" s="171">
        <v>0</v>
      </c>
      <c r="J299" s="171">
        <v>0</v>
      </c>
      <c r="K299" s="171">
        <v>0</v>
      </c>
      <c r="L299" s="171">
        <v>0</v>
      </c>
      <c r="M299" s="171">
        <v>0</v>
      </c>
      <c r="N299" s="171">
        <v>0</v>
      </c>
      <c r="O299" s="171">
        <v>0</v>
      </c>
      <c r="P299" s="171">
        <v>0</v>
      </c>
      <c r="Q299" s="171">
        <v>0</v>
      </c>
      <c r="R299" s="171">
        <v>0</v>
      </c>
      <c r="S299" s="132" t="str">
        <f t="shared" si="136"/>
        <v>TAK</v>
      </c>
      <c r="T299" s="171">
        <v>0</v>
      </c>
      <c r="U299" s="171">
        <v>0</v>
      </c>
      <c r="V299" s="171"/>
      <c r="W299" s="171">
        <v>0</v>
      </c>
    </row>
    <row r="300" spans="1:23" s="295" customFormat="1" x14ac:dyDescent="0.2">
      <c r="A300" s="155"/>
      <c r="B300" s="201">
        <v>85213</v>
      </c>
      <c r="C300" s="488"/>
      <c r="D300" s="540" t="s">
        <v>293</v>
      </c>
      <c r="E300" s="382">
        <f>SUM(E303)</f>
        <v>40000</v>
      </c>
      <c r="F300" s="382">
        <f>SUM(F303)</f>
        <v>40000</v>
      </c>
      <c r="G300" s="382">
        <f t="shared" ref="G300:I300" si="153">SUM(G303)</f>
        <v>40000</v>
      </c>
      <c r="H300" s="382">
        <f t="shared" si="153"/>
        <v>0</v>
      </c>
      <c r="I300" s="382">
        <f t="shared" si="153"/>
        <v>0</v>
      </c>
      <c r="J300" s="382">
        <f t="shared" ref="J300:R300" si="154">SUM(J303)</f>
        <v>0</v>
      </c>
      <c r="K300" s="382">
        <f t="shared" si="154"/>
        <v>0</v>
      </c>
      <c r="L300" s="382">
        <f t="shared" si="154"/>
        <v>0</v>
      </c>
      <c r="M300" s="382">
        <f t="shared" si="154"/>
        <v>0</v>
      </c>
      <c r="N300" s="382">
        <f t="shared" si="154"/>
        <v>0</v>
      </c>
      <c r="O300" s="382">
        <f t="shared" si="154"/>
        <v>0</v>
      </c>
      <c r="P300" s="382">
        <f t="shared" si="154"/>
        <v>0</v>
      </c>
      <c r="Q300" s="382">
        <f t="shared" si="154"/>
        <v>0</v>
      </c>
      <c r="R300" s="382">
        <f t="shared" si="154"/>
        <v>0</v>
      </c>
      <c r="S300" s="132" t="str">
        <f t="shared" si="136"/>
        <v>TAK</v>
      </c>
      <c r="T300" s="382">
        <f>SUM(T303)</f>
        <v>0</v>
      </c>
      <c r="U300" s="382">
        <f>SUM(U303)</f>
        <v>0</v>
      </c>
      <c r="V300" s="382"/>
      <c r="W300" s="382">
        <f>SUM(W303)</f>
        <v>0</v>
      </c>
    </row>
    <row r="301" spans="1:23" s="295" customFormat="1" x14ac:dyDescent="0.2">
      <c r="A301" s="155"/>
      <c r="B301" s="157"/>
      <c r="C301" s="489"/>
      <c r="D301" s="541"/>
      <c r="E301" s="438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132" t="str">
        <f t="shared" si="136"/>
        <v>TAK</v>
      </c>
      <c r="T301" s="490"/>
      <c r="U301" s="490"/>
      <c r="V301" s="490"/>
      <c r="W301" s="490"/>
    </row>
    <row r="302" spans="1:23" s="295" customFormat="1" ht="24.75" customHeight="1" x14ac:dyDescent="0.2">
      <c r="A302" s="155"/>
      <c r="B302" s="198"/>
      <c r="C302" s="491"/>
      <c r="D302" s="543"/>
      <c r="E302" s="433"/>
      <c r="F302" s="492"/>
      <c r="G302" s="492"/>
      <c r="H302" s="492"/>
      <c r="I302" s="492"/>
      <c r="J302" s="492"/>
      <c r="K302" s="492"/>
      <c r="L302" s="492"/>
      <c r="M302" s="492"/>
      <c r="N302" s="492"/>
      <c r="O302" s="492"/>
      <c r="P302" s="492"/>
      <c r="Q302" s="492"/>
      <c r="R302" s="492"/>
      <c r="S302" s="132" t="str">
        <f t="shared" si="136"/>
        <v>TAK</v>
      </c>
      <c r="T302" s="493"/>
      <c r="U302" s="493"/>
      <c r="V302" s="493"/>
      <c r="W302" s="493"/>
    </row>
    <row r="303" spans="1:23" s="295" customFormat="1" x14ac:dyDescent="0.2">
      <c r="A303" s="155"/>
      <c r="B303" s="157"/>
      <c r="C303" s="377">
        <v>4130</v>
      </c>
      <c r="D303" s="49" t="s">
        <v>198</v>
      </c>
      <c r="E303" s="50">
        <f>SUM(F303,N303)</f>
        <v>40000</v>
      </c>
      <c r="F303" s="50">
        <f t="shared" ref="F303" si="155">SUM(G303:M303)</f>
        <v>40000</v>
      </c>
      <c r="G303" s="466">
        <v>40000</v>
      </c>
      <c r="H303" s="466">
        <v>0</v>
      </c>
      <c r="I303" s="466">
        <v>0</v>
      </c>
      <c r="J303" s="466">
        <v>0</v>
      </c>
      <c r="K303" s="466">
        <v>0</v>
      </c>
      <c r="L303" s="466">
        <v>0</v>
      </c>
      <c r="M303" s="466">
        <v>0</v>
      </c>
      <c r="N303" s="466">
        <v>0</v>
      </c>
      <c r="O303" s="466">
        <v>0</v>
      </c>
      <c r="P303" s="466">
        <v>0</v>
      </c>
      <c r="Q303" s="466">
        <v>0</v>
      </c>
      <c r="R303" s="466">
        <v>0</v>
      </c>
      <c r="S303" s="132" t="str">
        <f t="shared" si="136"/>
        <v>TAK</v>
      </c>
      <c r="T303" s="466">
        <v>0</v>
      </c>
      <c r="U303" s="466">
        <v>0</v>
      </c>
      <c r="V303" s="466"/>
      <c r="W303" s="466">
        <v>0</v>
      </c>
    </row>
    <row r="304" spans="1:23" s="295" customFormat="1" x14ac:dyDescent="0.2">
      <c r="A304" s="155"/>
      <c r="B304" s="201">
        <v>85214</v>
      </c>
      <c r="C304" s="154"/>
      <c r="D304" s="374" t="s">
        <v>141</v>
      </c>
      <c r="E304" s="382">
        <f>SUM(E306:E309)</f>
        <v>422500</v>
      </c>
      <c r="F304" s="382">
        <f>SUM(F306:F309)</f>
        <v>422500</v>
      </c>
      <c r="G304" s="382">
        <f t="shared" ref="G304:R304" si="156">SUM(G306:G309)</f>
        <v>0</v>
      </c>
      <c r="H304" s="382">
        <f t="shared" si="156"/>
        <v>220500</v>
      </c>
      <c r="I304" s="382">
        <f t="shared" si="156"/>
        <v>0</v>
      </c>
      <c r="J304" s="382">
        <f t="shared" si="156"/>
        <v>202000</v>
      </c>
      <c r="K304" s="382">
        <f t="shared" si="156"/>
        <v>0</v>
      </c>
      <c r="L304" s="382">
        <f t="shared" si="156"/>
        <v>0</v>
      </c>
      <c r="M304" s="382">
        <f t="shared" si="156"/>
        <v>0</v>
      </c>
      <c r="N304" s="382">
        <f t="shared" si="156"/>
        <v>0</v>
      </c>
      <c r="O304" s="382">
        <f t="shared" si="156"/>
        <v>0</v>
      </c>
      <c r="P304" s="382">
        <f t="shared" si="156"/>
        <v>0</v>
      </c>
      <c r="Q304" s="382">
        <f t="shared" si="156"/>
        <v>0</v>
      </c>
      <c r="R304" s="382">
        <f t="shared" si="156"/>
        <v>0</v>
      </c>
      <c r="S304" s="132" t="str">
        <f t="shared" si="136"/>
        <v>TAK</v>
      </c>
      <c r="T304" s="382">
        <f>SUM(T306:T309)</f>
        <v>0</v>
      </c>
      <c r="U304" s="382">
        <f>SUM(U306:U309)</f>
        <v>0</v>
      </c>
      <c r="V304" s="382"/>
      <c r="W304" s="382">
        <f>SUM(W306:W309)</f>
        <v>0</v>
      </c>
    </row>
    <row r="305" spans="1:23" s="295" customFormat="1" x14ac:dyDescent="0.2">
      <c r="A305" s="155"/>
      <c r="B305" s="198"/>
      <c r="C305" s="199"/>
      <c r="D305" s="458" t="s">
        <v>142</v>
      </c>
      <c r="E305" s="433"/>
      <c r="F305" s="459"/>
      <c r="G305" s="459"/>
      <c r="H305" s="459"/>
      <c r="I305" s="459"/>
      <c r="J305" s="459"/>
      <c r="K305" s="459"/>
      <c r="L305" s="459"/>
      <c r="M305" s="459"/>
      <c r="N305" s="460"/>
      <c r="O305" s="436"/>
      <c r="P305" s="436"/>
      <c r="Q305" s="436"/>
      <c r="R305" s="436"/>
      <c r="S305" s="132" t="str">
        <f t="shared" si="136"/>
        <v>TAK</v>
      </c>
      <c r="T305" s="459"/>
      <c r="U305" s="459"/>
      <c r="V305" s="459"/>
      <c r="W305" s="459"/>
    </row>
    <row r="306" spans="1:23" s="295" customFormat="1" x14ac:dyDescent="0.2">
      <c r="A306" s="155"/>
      <c r="B306" s="157"/>
      <c r="C306" s="387">
        <v>3110</v>
      </c>
      <c r="D306" s="40" t="s">
        <v>197</v>
      </c>
      <c r="E306" s="41">
        <f>SUM(F306,N306)</f>
        <v>202000</v>
      </c>
      <c r="F306" s="41">
        <f t="shared" ref="F306:F308" si="157">SUM(G306:M306)</f>
        <v>202000</v>
      </c>
      <c r="G306" s="395">
        <v>0</v>
      </c>
      <c r="H306" s="395">
        <v>0</v>
      </c>
      <c r="I306" s="395">
        <v>0</v>
      </c>
      <c r="J306" s="395">
        <v>202000</v>
      </c>
      <c r="K306" s="395">
        <v>0</v>
      </c>
      <c r="L306" s="395">
        <v>0</v>
      </c>
      <c r="M306" s="395">
        <v>0</v>
      </c>
      <c r="N306" s="396">
        <v>0</v>
      </c>
      <c r="O306" s="396">
        <v>0</v>
      </c>
      <c r="P306" s="396">
        <v>0</v>
      </c>
      <c r="Q306" s="396">
        <v>0</v>
      </c>
      <c r="R306" s="197">
        <v>0</v>
      </c>
      <c r="S306" s="132" t="str">
        <f t="shared" si="136"/>
        <v>TAK</v>
      </c>
      <c r="T306" s="395">
        <v>0</v>
      </c>
      <c r="U306" s="395">
        <v>0</v>
      </c>
      <c r="V306" s="395"/>
      <c r="W306" s="395">
        <v>0</v>
      </c>
    </row>
    <row r="307" spans="1:23" s="295" customFormat="1" x14ac:dyDescent="0.2">
      <c r="A307" s="155"/>
      <c r="B307" s="157"/>
      <c r="C307" s="42">
        <v>4110</v>
      </c>
      <c r="D307" s="43" t="s">
        <v>161</v>
      </c>
      <c r="E307" s="44">
        <f>SUM(F307,N307)</f>
        <v>500</v>
      </c>
      <c r="F307" s="44">
        <f t="shared" si="157"/>
        <v>500</v>
      </c>
      <c r="G307" s="171">
        <v>0</v>
      </c>
      <c r="H307" s="171">
        <v>500</v>
      </c>
      <c r="I307" s="171">
        <v>0</v>
      </c>
      <c r="J307" s="171">
        <v>0</v>
      </c>
      <c r="K307" s="171">
        <v>0</v>
      </c>
      <c r="L307" s="171">
        <v>0</v>
      </c>
      <c r="M307" s="171">
        <v>0</v>
      </c>
      <c r="N307" s="183">
        <v>0</v>
      </c>
      <c r="O307" s="183">
        <v>0</v>
      </c>
      <c r="P307" s="183">
        <v>0</v>
      </c>
      <c r="Q307" s="183">
        <v>0</v>
      </c>
      <c r="R307" s="171">
        <v>0</v>
      </c>
      <c r="S307" s="132" t="str">
        <f t="shared" si="136"/>
        <v>TAK</v>
      </c>
      <c r="T307" s="171">
        <v>0</v>
      </c>
      <c r="U307" s="171">
        <v>0</v>
      </c>
      <c r="V307" s="171"/>
      <c r="W307" s="171">
        <v>0</v>
      </c>
    </row>
    <row r="308" spans="1:23" s="295" customFormat="1" x14ac:dyDescent="0.2">
      <c r="A308" s="155"/>
      <c r="B308" s="157"/>
      <c r="C308" s="45">
        <v>4330</v>
      </c>
      <c r="D308" s="46" t="s">
        <v>199</v>
      </c>
      <c r="E308" s="47">
        <f>SUM(F308,N308)</f>
        <v>220000</v>
      </c>
      <c r="F308" s="47">
        <f t="shared" si="157"/>
        <v>220000</v>
      </c>
      <c r="G308" s="187">
        <v>0</v>
      </c>
      <c r="H308" s="187">
        <v>220000</v>
      </c>
      <c r="I308" s="187">
        <v>0</v>
      </c>
      <c r="J308" s="187">
        <v>0</v>
      </c>
      <c r="K308" s="187">
        <v>0</v>
      </c>
      <c r="L308" s="187">
        <v>0</v>
      </c>
      <c r="M308" s="187">
        <v>0</v>
      </c>
      <c r="N308" s="188">
        <v>0</v>
      </c>
      <c r="O308" s="188">
        <v>0</v>
      </c>
      <c r="P308" s="188">
        <v>0</v>
      </c>
      <c r="Q308" s="188">
        <v>0</v>
      </c>
      <c r="R308" s="187">
        <v>0</v>
      </c>
      <c r="S308" s="132" t="str">
        <f t="shared" si="136"/>
        <v>TAK</v>
      </c>
      <c r="T308" s="187">
        <v>0</v>
      </c>
      <c r="U308" s="187">
        <v>0</v>
      </c>
      <c r="V308" s="187"/>
      <c r="W308" s="187">
        <v>0</v>
      </c>
    </row>
    <row r="309" spans="1:23" s="295" customFormat="1" x14ac:dyDescent="0.2">
      <c r="A309" s="155"/>
      <c r="B309" s="157"/>
      <c r="C309" s="158"/>
      <c r="D309" s="146" t="s">
        <v>200</v>
      </c>
      <c r="E309" s="438"/>
      <c r="F309" s="64"/>
      <c r="G309" s="64"/>
      <c r="H309" s="64"/>
      <c r="I309" s="64"/>
      <c r="J309" s="64"/>
      <c r="K309" s="64"/>
      <c r="L309" s="64"/>
      <c r="M309" s="64"/>
      <c r="N309" s="131"/>
      <c r="O309" s="131"/>
      <c r="P309" s="131"/>
      <c r="Q309" s="131"/>
      <c r="R309" s="494"/>
      <c r="S309" s="132" t="str">
        <f t="shared" si="136"/>
        <v>TAK</v>
      </c>
      <c r="T309" s="64"/>
      <c r="U309" s="64"/>
      <c r="V309" s="64"/>
      <c r="W309" s="64"/>
    </row>
    <row r="310" spans="1:23" s="295" customFormat="1" x14ac:dyDescent="0.2">
      <c r="A310" s="155"/>
      <c r="B310" s="63">
        <v>85215</v>
      </c>
      <c r="C310" s="156"/>
      <c r="D310" s="49" t="s">
        <v>201</v>
      </c>
      <c r="E310" s="50">
        <f>SUM(E311)</f>
        <v>100000</v>
      </c>
      <c r="F310" s="50">
        <f t="shared" ref="F310:R312" si="158">SUM(F311)</f>
        <v>100000</v>
      </c>
      <c r="G310" s="50">
        <f t="shared" si="158"/>
        <v>0</v>
      </c>
      <c r="H310" s="50">
        <f t="shared" si="158"/>
        <v>0</v>
      </c>
      <c r="I310" s="50">
        <f t="shared" si="158"/>
        <v>0</v>
      </c>
      <c r="J310" s="50">
        <f t="shared" si="158"/>
        <v>100000</v>
      </c>
      <c r="K310" s="50">
        <f t="shared" si="158"/>
        <v>0</v>
      </c>
      <c r="L310" s="50">
        <f t="shared" si="158"/>
        <v>0</v>
      </c>
      <c r="M310" s="50">
        <f t="shared" si="158"/>
        <v>0</v>
      </c>
      <c r="N310" s="129">
        <f t="shared" si="158"/>
        <v>0</v>
      </c>
      <c r="O310" s="129">
        <f t="shared" si="158"/>
        <v>0</v>
      </c>
      <c r="P310" s="129">
        <f t="shared" si="158"/>
        <v>0</v>
      </c>
      <c r="Q310" s="129">
        <f t="shared" si="158"/>
        <v>0</v>
      </c>
      <c r="R310" s="206">
        <f t="shared" si="158"/>
        <v>0</v>
      </c>
      <c r="S310" s="132" t="str">
        <f t="shared" ref="S310:S315" si="159">IF(SUM(N310,F310)=E310,"TAK","NIE")</f>
        <v>TAK</v>
      </c>
      <c r="T310" s="50">
        <f>SUM(T311)</f>
        <v>0</v>
      </c>
      <c r="U310" s="50">
        <f>SUM(U311)</f>
        <v>0</v>
      </c>
      <c r="V310" s="50"/>
      <c r="W310" s="50">
        <f>SUM(W311)</f>
        <v>0</v>
      </c>
    </row>
    <row r="311" spans="1:23" s="295" customFormat="1" x14ac:dyDescent="0.2">
      <c r="A311" s="155"/>
      <c r="B311" s="157"/>
      <c r="C311" s="145">
        <v>3110</v>
      </c>
      <c r="D311" s="146" t="s">
        <v>197</v>
      </c>
      <c r="E311" s="147">
        <f>SUM(F311,N311)</f>
        <v>100000</v>
      </c>
      <c r="F311" s="147">
        <f t="shared" ref="F311" si="160">SUM(G311:M311)</f>
        <v>100000</v>
      </c>
      <c r="G311" s="64">
        <v>0</v>
      </c>
      <c r="H311" s="64">
        <v>0</v>
      </c>
      <c r="I311" s="64">
        <v>0</v>
      </c>
      <c r="J311" s="64">
        <v>100000</v>
      </c>
      <c r="K311" s="64"/>
      <c r="L311" s="64">
        <v>0</v>
      </c>
      <c r="M311" s="64">
        <v>0</v>
      </c>
      <c r="N311" s="131">
        <v>0</v>
      </c>
      <c r="O311" s="131">
        <v>0</v>
      </c>
      <c r="P311" s="131">
        <v>0</v>
      </c>
      <c r="Q311" s="131">
        <v>0</v>
      </c>
      <c r="R311" s="64">
        <v>0</v>
      </c>
      <c r="S311" s="132" t="str">
        <f t="shared" si="159"/>
        <v>TAK</v>
      </c>
      <c r="T311" s="64">
        <v>0</v>
      </c>
      <c r="U311" s="64">
        <v>0</v>
      </c>
      <c r="V311" s="64"/>
      <c r="W311" s="64">
        <v>0</v>
      </c>
    </row>
    <row r="312" spans="1:23" s="295" customFormat="1" x14ac:dyDescent="0.2">
      <c r="A312" s="155"/>
      <c r="B312" s="63">
        <v>85216</v>
      </c>
      <c r="C312" s="156"/>
      <c r="D312" s="49" t="s">
        <v>276</v>
      </c>
      <c r="E312" s="50">
        <f>SUM(E313)</f>
        <v>250000</v>
      </c>
      <c r="F312" s="50">
        <f t="shared" si="158"/>
        <v>250000</v>
      </c>
      <c r="G312" s="50">
        <f t="shared" si="158"/>
        <v>0</v>
      </c>
      <c r="H312" s="50">
        <f t="shared" si="158"/>
        <v>0</v>
      </c>
      <c r="I312" s="50">
        <f t="shared" si="158"/>
        <v>0</v>
      </c>
      <c r="J312" s="50">
        <f t="shared" si="158"/>
        <v>250000</v>
      </c>
      <c r="K312" s="50">
        <f t="shared" si="158"/>
        <v>0</v>
      </c>
      <c r="L312" s="50">
        <f t="shared" si="158"/>
        <v>0</v>
      </c>
      <c r="M312" s="50">
        <f t="shared" si="158"/>
        <v>0</v>
      </c>
      <c r="N312" s="129">
        <f t="shared" si="158"/>
        <v>0</v>
      </c>
      <c r="O312" s="129">
        <f t="shared" si="158"/>
        <v>0</v>
      </c>
      <c r="P312" s="129">
        <f t="shared" si="158"/>
        <v>0</v>
      </c>
      <c r="Q312" s="129">
        <f t="shared" si="158"/>
        <v>0</v>
      </c>
      <c r="R312" s="207">
        <f t="shared" si="158"/>
        <v>0</v>
      </c>
      <c r="S312" s="132" t="str">
        <f t="shared" si="159"/>
        <v>TAK</v>
      </c>
      <c r="T312" s="50">
        <f>SUM(T313)</f>
        <v>0</v>
      </c>
      <c r="U312" s="50">
        <f>SUM(U313)</f>
        <v>0</v>
      </c>
      <c r="V312" s="50"/>
      <c r="W312" s="50">
        <f>SUM(W313)</f>
        <v>0</v>
      </c>
    </row>
    <row r="313" spans="1:23" s="295" customFormat="1" x14ac:dyDescent="0.2">
      <c r="A313" s="155"/>
      <c r="B313" s="157"/>
      <c r="C313" s="145">
        <v>3110</v>
      </c>
      <c r="D313" s="146" t="s">
        <v>197</v>
      </c>
      <c r="E313" s="147">
        <f>SUM(F313,N313)</f>
        <v>250000</v>
      </c>
      <c r="F313" s="147">
        <f t="shared" ref="F313" si="161">SUM(G313:M313)</f>
        <v>250000</v>
      </c>
      <c r="G313" s="64">
        <v>0</v>
      </c>
      <c r="H313" s="64">
        <v>0</v>
      </c>
      <c r="I313" s="64">
        <v>0</v>
      </c>
      <c r="J313" s="64">
        <v>250000</v>
      </c>
      <c r="K313" s="64"/>
      <c r="L313" s="64">
        <v>0</v>
      </c>
      <c r="M313" s="64">
        <v>0</v>
      </c>
      <c r="N313" s="131">
        <v>0</v>
      </c>
      <c r="O313" s="131">
        <v>0</v>
      </c>
      <c r="P313" s="131">
        <v>0</v>
      </c>
      <c r="Q313" s="131">
        <v>0</v>
      </c>
      <c r="R313" s="64">
        <v>0</v>
      </c>
      <c r="S313" s="412">
        <v>0</v>
      </c>
      <c r="T313" s="131">
        <v>0</v>
      </c>
      <c r="U313" s="131">
        <v>0</v>
      </c>
      <c r="V313" s="131">
        <v>0</v>
      </c>
      <c r="W313" s="131">
        <v>0</v>
      </c>
    </row>
    <row r="314" spans="1:23" s="56" customFormat="1" x14ac:dyDescent="0.2">
      <c r="A314" s="155"/>
      <c r="B314" s="63">
        <v>85219</v>
      </c>
      <c r="C314" s="156"/>
      <c r="D314" s="49" t="s">
        <v>143</v>
      </c>
      <c r="E314" s="50">
        <f>SUM(E315:E330)</f>
        <v>392637</v>
      </c>
      <c r="F314" s="50">
        <f t="shared" ref="F314:R314" si="162">SUM(F315:F330)</f>
        <v>392637</v>
      </c>
      <c r="G314" s="50">
        <f t="shared" si="162"/>
        <v>333876</v>
      </c>
      <c r="H314" s="50">
        <f t="shared" si="162"/>
        <v>57661</v>
      </c>
      <c r="I314" s="50">
        <f t="shared" si="162"/>
        <v>0</v>
      </c>
      <c r="J314" s="50">
        <f t="shared" si="162"/>
        <v>1100</v>
      </c>
      <c r="K314" s="50">
        <f t="shared" si="162"/>
        <v>0</v>
      </c>
      <c r="L314" s="50">
        <f t="shared" si="162"/>
        <v>0</v>
      </c>
      <c r="M314" s="50">
        <f t="shared" si="162"/>
        <v>0</v>
      </c>
      <c r="N314" s="50">
        <f t="shared" si="162"/>
        <v>0</v>
      </c>
      <c r="O314" s="50">
        <f t="shared" si="162"/>
        <v>0</v>
      </c>
      <c r="P314" s="50">
        <f t="shared" si="162"/>
        <v>0</v>
      </c>
      <c r="Q314" s="50">
        <f t="shared" si="162"/>
        <v>0</v>
      </c>
      <c r="R314" s="50">
        <f t="shared" si="162"/>
        <v>0</v>
      </c>
      <c r="S314" s="132" t="str">
        <f t="shared" si="159"/>
        <v>TAK</v>
      </c>
      <c r="T314" s="50">
        <f>SUM(T315:T329)</f>
        <v>0</v>
      </c>
      <c r="U314" s="50">
        <f>SUM(U315:U329)</f>
        <v>0</v>
      </c>
      <c r="V314" s="50"/>
      <c r="W314" s="50">
        <f>SUM(W315:W329)</f>
        <v>0</v>
      </c>
    </row>
    <row r="315" spans="1:23" s="295" customFormat="1" x14ac:dyDescent="0.2">
      <c r="A315" s="155"/>
      <c r="B315" s="157"/>
      <c r="C315" s="380">
        <v>3020</v>
      </c>
      <c r="D315" s="374" t="s">
        <v>217</v>
      </c>
      <c r="E315" s="382">
        <f t="shared" ref="E315:E328" si="163">SUM(F315,N315)</f>
        <v>1100</v>
      </c>
      <c r="F315" s="382">
        <f t="shared" ref="F315:F328" si="164">SUM(G315:M315)</f>
        <v>1100</v>
      </c>
      <c r="G315" s="382"/>
      <c r="H315" s="451">
        <v>0</v>
      </c>
      <c r="I315" s="451">
        <v>0</v>
      </c>
      <c r="J315" s="451">
        <v>1100</v>
      </c>
      <c r="K315" s="451">
        <v>0</v>
      </c>
      <c r="L315" s="451">
        <v>0</v>
      </c>
      <c r="M315" s="451">
        <v>0</v>
      </c>
      <c r="N315" s="451">
        <v>0</v>
      </c>
      <c r="O315" s="451">
        <v>0</v>
      </c>
      <c r="P315" s="451">
        <v>0</v>
      </c>
      <c r="Q315" s="451">
        <v>0</v>
      </c>
      <c r="R315" s="451">
        <v>0</v>
      </c>
      <c r="S315" s="132" t="str">
        <f t="shared" si="159"/>
        <v>TAK</v>
      </c>
      <c r="T315" s="451">
        <v>0</v>
      </c>
      <c r="U315" s="451">
        <v>0</v>
      </c>
      <c r="V315" s="451"/>
      <c r="W315" s="451">
        <v>0</v>
      </c>
    </row>
    <row r="316" spans="1:23" s="295" customFormat="1" x14ac:dyDescent="0.2">
      <c r="A316" s="155"/>
      <c r="B316" s="157"/>
      <c r="C316" s="42">
        <v>4010</v>
      </c>
      <c r="D316" s="43" t="s">
        <v>163</v>
      </c>
      <c r="E316" s="44">
        <f t="shared" si="163"/>
        <v>265795</v>
      </c>
      <c r="F316" s="44">
        <f t="shared" si="164"/>
        <v>265795</v>
      </c>
      <c r="G316" s="44">
        <v>265795</v>
      </c>
      <c r="H316" s="171">
        <v>0</v>
      </c>
      <c r="I316" s="171">
        <v>0</v>
      </c>
      <c r="J316" s="171">
        <v>0</v>
      </c>
      <c r="K316" s="171">
        <v>0</v>
      </c>
      <c r="L316" s="171">
        <v>0</v>
      </c>
      <c r="M316" s="171">
        <v>0</v>
      </c>
      <c r="N316" s="171">
        <v>0</v>
      </c>
      <c r="O316" s="171">
        <v>0</v>
      </c>
      <c r="P316" s="171">
        <v>0</v>
      </c>
      <c r="Q316" s="171">
        <v>0</v>
      </c>
      <c r="R316" s="171">
        <v>0</v>
      </c>
      <c r="S316" s="171">
        <v>0</v>
      </c>
      <c r="T316" s="171">
        <v>0</v>
      </c>
      <c r="U316" s="171">
        <v>0</v>
      </c>
      <c r="V316" s="171">
        <v>0</v>
      </c>
      <c r="W316" s="171">
        <v>0</v>
      </c>
    </row>
    <row r="317" spans="1:23" s="56" customFormat="1" x14ac:dyDescent="0.2">
      <c r="A317" s="155"/>
      <c r="B317" s="157"/>
      <c r="C317" s="42">
        <v>4040</v>
      </c>
      <c r="D317" s="43" t="s">
        <v>164</v>
      </c>
      <c r="E317" s="44">
        <f t="shared" si="163"/>
        <v>17620</v>
      </c>
      <c r="F317" s="44">
        <f t="shared" si="164"/>
        <v>17620</v>
      </c>
      <c r="G317" s="44">
        <v>17620</v>
      </c>
      <c r="H317" s="171">
        <v>0</v>
      </c>
      <c r="I317" s="171">
        <v>0</v>
      </c>
      <c r="J317" s="171">
        <v>0</v>
      </c>
      <c r="K317" s="171">
        <v>0</v>
      </c>
      <c r="L317" s="171">
        <v>0</v>
      </c>
      <c r="M317" s="171">
        <v>0</v>
      </c>
      <c r="N317" s="171">
        <v>0</v>
      </c>
      <c r="O317" s="171">
        <v>0</v>
      </c>
      <c r="P317" s="171">
        <v>0</v>
      </c>
      <c r="Q317" s="171">
        <v>0</v>
      </c>
      <c r="R317" s="171">
        <v>0</v>
      </c>
      <c r="S317" s="171">
        <v>0</v>
      </c>
      <c r="T317" s="171">
        <v>0</v>
      </c>
      <c r="U317" s="171">
        <v>0</v>
      </c>
      <c r="V317" s="171">
        <v>0</v>
      </c>
      <c r="W317" s="171">
        <v>0</v>
      </c>
    </row>
    <row r="318" spans="1:23" s="56" customFormat="1" x14ac:dyDescent="0.2">
      <c r="A318" s="155"/>
      <c r="B318" s="157"/>
      <c r="C318" s="42">
        <v>4110</v>
      </c>
      <c r="D318" s="43" t="s">
        <v>161</v>
      </c>
      <c r="E318" s="44">
        <f t="shared" si="163"/>
        <v>43661</v>
      </c>
      <c r="F318" s="44">
        <f t="shared" si="164"/>
        <v>43661</v>
      </c>
      <c r="G318" s="171">
        <v>43661</v>
      </c>
      <c r="H318" s="171">
        <v>0</v>
      </c>
      <c r="I318" s="171">
        <v>0</v>
      </c>
      <c r="J318" s="171">
        <v>0</v>
      </c>
      <c r="K318" s="171">
        <v>0</v>
      </c>
      <c r="L318" s="171">
        <v>0</v>
      </c>
      <c r="M318" s="171">
        <v>0</v>
      </c>
      <c r="N318" s="171">
        <v>0</v>
      </c>
      <c r="O318" s="171">
        <v>0</v>
      </c>
      <c r="P318" s="171">
        <v>0</v>
      </c>
      <c r="Q318" s="171">
        <v>0</v>
      </c>
      <c r="R318" s="171">
        <v>0</v>
      </c>
      <c r="S318" s="171">
        <v>0</v>
      </c>
      <c r="T318" s="171">
        <v>0</v>
      </c>
      <c r="U318" s="171">
        <v>0</v>
      </c>
      <c r="V318" s="171">
        <v>0</v>
      </c>
      <c r="W318" s="171">
        <v>0</v>
      </c>
    </row>
    <row r="319" spans="1:23" s="56" customFormat="1" x14ac:dyDescent="0.2">
      <c r="A319" s="155"/>
      <c r="B319" s="157"/>
      <c r="C319" s="42">
        <v>4120</v>
      </c>
      <c r="D319" s="43" t="s">
        <v>162</v>
      </c>
      <c r="E319" s="44">
        <f t="shared" si="163"/>
        <v>6800</v>
      </c>
      <c r="F319" s="44">
        <f t="shared" si="164"/>
        <v>6800</v>
      </c>
      <c r="G319" s="171">
        <v>6800</v>
      </c>
      <c r="H319" s="171">
        <v>0</v>
      </c>
      <c r="I319" s="171">
        <v>0</v>
      </c>
      <c r="J319" s="171">
        <v>0</v>
      </c>
      <c r="K319" s="171">
        <v>0</v>
      </c>
      <c r="L319" s="171">
        <v>0</v>
      </c>
      <c r="M319" s="171">
        <v>0</v>
      </c>
      <c r="N319" s="171">
        <v>0</v>
      </c>
      <c r="O319" s="171">
        <v>0</v>
      </c>
      <c r="P319" s="171">
        <v>0</v>
      </c>
      <c r="Q319" s="171">
        <v>0</v>
      </c>
      <c r="R319" s="171">
        <v>0</v>
      </c>
      <c r="S319" s="171">
        <v>0</v>
      </c>
      <c r="T319" s="171">
        <v>0</v>
      </c>
      <c r="U319" s="171">
        <v>0</v>
      </c>
      <c r="V319" s="171">
        <v>0</v>
      </c>
      <c r="W319" s="171">
        <v>0</v>
      </c>
    </row>
    <row r="320" spans="1:23" s="56" customFormat="1" x14ac:dyDescent="0.2">
      <c r="A320" s="155"/>
      <c r="B320" s="157"/>
      <c r="C320" s="42">
        <v>4210</v>
      </c>
      <c r="D320" s="43" t="s">
        <v>158</v>
      </c>
      <c r="E320" s="44">
        <f t="shared" si="163"/>
        <v>12000</v>
      </c>
      <c r="F320" s="44">
        <f t="shared" si="164"/>
        <v>12000</v>
      </c>
      <c r="G320" s="171">
        <v>0</v>
      </c>
      <c r="H320" s="171">
        <v>12000</v>
      </c>
      <c r="I320" s="171">
        <v>0</v>
      </c>
      <c r="J320" s="171">
        <v>0</v>
      </c>
      <c r="K320" s="171">
        <v>0</v>
      </c>
      <c r="L320" s="171">
        <v>0</v>
      </c>
      <c r="M320" s="171">
        <v>0</v>
      </c>
      <c r="N320" s="171">
        <v>0</v>
      </c>
      <c r="O320" s="171">
        <v>0</v>
      </c>
      <c r="P320" s="171">
        <v>0</v>
      </c>
      <c r="Q320" s="171">
        <v>0</v>
      </c>
      <c r="R320" s="171">
        <v>0</v>
      </c>
      <c r="S320" s="171">
        <v>0</v>
      </c>
      <c r="T320" s="171">
        <v>0</v>
      </c>
      <c r="U320" s="171">
        <v>0</v>
      </c>
      <c r="V320" s="171">
        <v>0</v>
      </c>
      <c r="W320" s="171">
        <v>0</v>
      </c>
    </row>
    <row r="321" spans="1:23" s="56" customFormat="1" x14ac:dyDescent="0.2">
      <c r="A321" s="155"/>
      <c r="B321" s="157"/>
      <c r="C321" s="42">
        <v>4260</v>
      </c>
      <c r="D321" s="43" t="s">
        <v>165</v>
      </c>
      <c r="E321" s="44">
        <f t="shared" si="163"/>
        <v>300</v>
      </c>
      <c r="F321" s="44">
        <f t="shared" si="164"/>
        <v>300</v>
      </c>
      <c r="G321" s="171">
        <v>0</v>
      </c>
      <c r="H321" s="171">
        <v>300</v>
      </c>
      <c r="I321" s="171">
        <v>0</v>
      </c>
      <c r="J321" s="171">
        <v>0</v>
      </c>
      <c r="K321" s="171">
        <v>0</v>
      </c>
      <c r="L321" s="171">
        <v>0</v>
      </c>
      <c r="M321" s="171">
        <v>0</v>
      </c>
      <c r="N321" s="171">
        <v>0</v>
      </c>
      <c r="O321" s="171">
        <v>0</v>
      </c>
      <c r="P321" s="171">
        <v>0</v>
      </c>
      <c r="Q321" s="171">
        <v>0</v>
      </c>
      <c r="R321" s="171">
        <v>0</v>
      </c>
      <c r="S321" s="171">
        <v>0</v>
      </c>
      <c r="T321" s="171">
        <v>0</v>
      </c>
      <c r="U321" s="171">
        <v>0</v>
      </c>
      <c r="V321" s="171">
        <v>0</v>
      </c>
      <c r="W321" s="171">
        <v>0</v>
      </c>
    </row>
    <row r="322" spans="1:23" s="56" customFormat="1" x14ac:dyDescent="0.2">
      <c r="A322" s="155"/>
      <c r="B322" s="157"/>
      <c r="C322" s="42">
        <v>4270</v>
      </c>
      <c r="D322" s="43" t="s">
        <v>150</v>
      </c>
      <c r="E322" s="44">
        <f t="shared" si="163"/>
        <v>1000</v>
      </c>
      <c r="F322" s="44">
        <f t="shared" si="164"/>
        <v>1000</v>
      </c>
      <c r="G322" s="171">
        <v>0</v>
      </c>
      <c r="H322" s="171">
        <v>1000</v>
      </c>
      <c r="I322" s="171">
        <v>0</v>
      </c>
      <c r="J322" s="171">
        <v>0</v>
      </c>
      <c r="K322" s="17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v>0</v>
      </c>
      <c r="V322" s="171">
        <v>0</v>
      </c>
      <c r="W322" s="171">
        <v>0</v>
      </c>
    </row>
    <row r="323" spans="1:23" s="56" customFormat="1" x14ac:dyDescent="0.2">
      <c r="A323" s="155"/>
      <c r="B323" s="157"/>
      <c r="C323" s="42">
        <v>4300</v>
      </c>
      <c r="D323" s="43" t="s">
        <v>154</v>
      </c>
      <c r="E323" s="44">
        <f t="shared" si="163"/>
        <v>20000</v>
      </c>
      <c r="F323" s="44">
        <f t="shared" si="164"/>
        <v>20000</v>
      </c>
      <c r="G323" s="171">
        <v>0</v>
      </c>
      <c r="H323" s="171">
        <v>20000</v>
      </c>
      <c r="I323" s="171">
        <v>0</v>
      </c>
      <c r="J323" s="171">
        <v>0</v>
      </c>
      <c r="K323" s="171">
        <v>0</v>
      </c>
      <c r="L323" s="171">
        <v>0</v>
      </c>
      <c r="M323" s="171">
        <v>0</v>
      </c>
      <c r="N323" s="171">
        <v>0</v>
      </c>
      <c r="O323" s="171">
        <v>0</v>
      </c>
      <c r="P323" s="171">
        <v>0</v>
      </c>
      <c r="Q323" s="171">
        <v>0</v>
      </c>
      <c r="R323" s="171">
        <v>0</v>
      </c>
      <c r="S323" s="171">
        <v>0</v>
      </c>
      <c r="T323" s="171">
        <v>0</v>
      </c>
      <c r="U323" s="171">
        <v>0</v>
      </c>
      <c r="V323" s="171">
        <v>0</v>
      </c>
      <c r="W323" s="171">
        <v>0</v>
      </c>
    </row>
    <row r="324" spans="1:23" s="56" customFormat="1" x14ac:dyDescent="0.2">
      <c r="A324" s="155"/>
      <c r="B324" s="157"/>
      <c r="C324" s="42">
        <v>4410</v>
      </c>
      <c r="D324" s="43" t="s">
        <v>172</v>
      </c>
      <c r="E324" s="44">
        <f t="shared" si="163"/>
        <v>1000</v>
      </c>
      <c r="F324" s="44">
        <f t="shared" si="164"/>
        <v>1000</v>
      </c>
      <c r="G324" s="171">
        <v>0</v>
      </c>
      <c r="H324" s="171">
        <v>1000</v>
      </c>
      <c r="I324" s="171">
        <v>0</v>
      </c>
      <c r="J324" s="171">
        <v>0</v>
      </c>
      <c r="K324" s="171">
        <v>0</v>
      </c>
      <c r="L324" s="171">
        <v>0</v>
      </c>
      <c r="M324" s="171">
        <v>0</v>
      </c>
      <c r="N324" s="171">
        <v>0</v>
      </c>
      <c r="O324" s="171">
        <v>0</v>
      </c>
      <c r="P324" s="171">
        <v>0</v>
      </c>
      <c r="Q324" s="171">
        <v>0</v>
      </c>
      <c r="R324" s="171">
        <v>0</v>
      </c>
      <c r="S324" s="171">
        <v>0</v>
      </c>
      <c r="T324" s="171">
        <v>0</v>
      </c>
      <c r="U324" s="171">
        <v>0</v>
      </c>
      <c r="V324" s="171">
        <v>0</v>
      </c>
      <c r="W324" s="171">
        <v>0</v>
      </c>
    </row>
    <row r="325" spans="1:23" s="56" customFormat="1" x14ac:dyDescent="0.2">
      <c r="A325" s="155"/>
      <c r="B325" s="157"/>
      <c r="C325" s="42">
        <v>4420</v>
      </c>
      <c r="D325" s="43" t="s">
        <v>175</v>
      </c>
      <c r="E325" s="44">
        <f t="shared" si="163"/>
        <v>0</v>
      </c>
      <c r="F325" s="44">
        <f t="shared" si="164"/>
        <v>0</v>
      </c>
      <c r="G325" s="171">
        <v>0</v>
      </c>
      <c r="H325" s="171">
        <v>0</v>
      </c>
      <c r="I325" s="171">
        <v>0</v>
      </c>
      <c r="J325" s="171">
        <v>0</v>
      </c>
      <c r="K325" s="171">
        <v>0</v>
      </c>
      <c r="L325" s="171">
        <v>0</v>
      </c>
      <c r="M325" s="171">
        <v>0</v>
      </c>
      <c r="N325" s="171">
        <v>0</v>
      </c>
      <c r="O325" s="171">
        <v>0</v>
      </c>
      <c r="P325" s="171">
        <v>0</v>
      </c>
      <c r="Q325" s="171">
        <v>0</v>
      </c>
      <c r="R325" s="171">
        <v>0</v>
      </c>
      <c r="S325" s="171">
        <v>0</v>
      </c>
      <c r="T325" s="171">
        <v>0</v>
      </c>
      <c r="U325" s="171">
        <v>0</v>
      </c>
      <c r="V325" s="171">
        <v>0</v>
      </c>
      <c r="W325" s="171">
        <v>0</v>
      </c>
    </row>
    <row r="326" spans="1:23" s="56" customFormat="1" x14ac:dyDescent="0.2">
      <c r="A326" s="155"/>
      <c r="B326" s="157"/>
      <c r="C326" s="42">
        <v>4430</v>
      </c>
      <c r="D326" s="43" t="s">
        <v>155</v>
      </c>
      <c r="E326" s="44">
        <f t="shared" si="163"/>
        <v>15000</v>
      </c>
      <c r="F326" s="44">
        <f t="shared" si="164"/>
        <v>15000</v>
      </c>
      <c r="G326" s="171">
        <v>0</v>
      </c>
      <c r="H326" s="171">
        <v>15000</v>
      </c>
      <c r="I326" s="171">
        <v>0</v>
      </c>
      <c r="J326" s="171">
        <v>0</v>
      </c>
      <c r="K326" s="171">
        <v>0</v>
      </c>
      <c r="L326" s="171">
        <v>0</v>
      </c>
      <c r="M326" s="171">
        <v>0</v>
      </c>
      <c r="N326" s="171">
        <v>0</v>
      </c>
      <c r="O326" s="171">
        <v>0</v>
      </c>
      <c r="P326" s="171">
        <v>0</v>
      </c>
      <c r="Q326" s="171">
        <v>0</v>
      </c>
      <c r="R326" s="171">
        <v>0</v>
      </c>
      <c r="S326" s="171"/>
      <c r="T326" s="171"/>
      <c r="U326" s="171"/>
      <c r="V326" s="171"/>
      <c r="W326" s="171"/>
    </row>
    <row r="327" spans="1:23" s="56" customFormat="1" x14ac:dyDescent="0.2">
      <c r="A327" s="155"/>
      <c r="B327" s="157"/>
      <c r="C327" s="42">
        <v>4440</v>
      </c>
      <c r="D327" s="43" t="s">
        <v>167</v>
      </c>
      <c r="E327" s="44">
        <f t="shared" si="163"/>
        <v>5861</v>
      </c>
      <c r="F327" s="44">
        <f t="shared" si="164"/>
        <v>5861</v>
      </c>
      <c r="G327" s="171">
        <v>0</v>
      </c>
      <c r="H327" s="171">
        <v>5861</v>
      </c>
      <c r="I327" s="171">
        <v>0</v>
      </c>
      <c r="J327" s="171">
        <v>0</v>
      </c>
      <c r="K327" s="171">
        <v>0</v>
      </c>
      <c r="L327" s="171">
        <v>0</v>
      </c>
      <c r="M327" s="171">
        <v>0</v>
      </c>
      <c r="N327" s="171">
        <v>0</v>
      </c>
      <c r="O327" s="171">
        <v>0</v>
      </c>
      <c r="P327" s="171">
        <v>0</v>
      </c>
      <c r="Q327" s="171">
        <v>0</v>
      </c>
      <c r="R327" s="171">
        <v>0</v>
      </c>
      <c r="S327" s="171">
        <v>0</v>
      </c>
      <c r="T327" s="171">
        <v>0</v>
      </c>
      <c r="U327" s="171">
        <v>0</v>
      </c>
      <c r="V327" s="171">
        <v>0</v>
      </c>
      <c r="W327" s="171">
        <v>0</v>
      </c>
    </row>
    <row r="328" spans="1:23" s="56" customFormat="1" x14ac:dyDescent="0.2">
      <c r="A328" s="155"/>
      <c r="B328" s="157"/>
      <c r="C328" s="45">
        <v>4700</v>
      </c>
      <c r="D328" s="46" t="s">
        <v>168</v>
      </c>
      <c r="E328" s="47">
        <f t="shared" si="163"/>
        <v>2500</v>
      </c>
      <c r="F328" s="47">
        <f t="shared" si="164"/>
        <v>2500</v>
      </c>
      <c r="G328" s="187">
        <v>0</v>
      </c>
      <c r="H328" s="187">
        <v>2500</v>
      </c>
      <c r="I328" s="187">
        <v>0</v>
      </c>
      <c r="J328" s="187">
        <v>0</v>
      </c>
      <c r="K328" s="187">
        <v>0</v>
      </c>
      <c r="L328" s="187">
        <v>0</v>
      </c>
      <c r="M328" s="187">
        <v>0</v>
      </c>
      <c r="N328" s="187">
        <v>0</v>
      </c>
      <c r="O328" s="187">
        <v>0</v>
      </c>
      <c r="P328" s="187">
        <v>0</v>
      </c>
      <c r="Q328" s="187">
        <v>0</v>
      </c>
      <c r="R328" s="187">
        <v>0</v>
      </c>
      <c r="S328" s="187">
        <v>0</v>
      </c>
      <c r="T328" s="187">
        <v>0</v>
      </c>
      <c r="U328" s="187">
        <v>0</v>
      </c>
      <c r="V328" s="187">
        <v>0</v>
      </c>
      <c r="W328" s="187">
        <v>0</v>
      </c>
    </row>
    <row r="329" spans="1:23" s="56" customFormat="1" x14ac:dyDescent="0.2">
      <c r="A329" s="155"/>
      <c r="B329" s="157"/>
      <c r="C329" s="190"/>
      <c r="D329" s="191" t="s">
        <v>169</v>
      </c>
      <c r="E329" s="202"/>
      <c r="F329" s="202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</row>
    <row r="330" spans="1:23" s="295" customFormat="1" ht="12" customHeight="1" x14ac:dyDescent="0.2">
      <c r="A330" s="155"/>
      <c r="B330" s="157"/>
      <c r="C330" s="45">
        <v>6060</v>
      </c>
      <c r="D330" s="196" t="s">
        <v>387</v>
      </c>
      <c r="E330" s="47">
        <f>SUM(F330,N330)</f>
        <v>0</v>
      </c>
      <c r="F330" s="47">
        <f t="shared" ref="F330" si="165">SUM(G330:M330)</f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188">
        <v>0</v>
      </c>
      <c r="O330" s="188">
        <v>0</v>
      </c>
      <c r="P330" s="182">
        <v>0</v>
      </c>
      <c r="Q330" s="182">
        <v>0</v>
      </c>
      <c r="R330" s="182">
        <v>0</v>
      </c>
      <c r="S330" s="132" t="str">
        <f t="shared" ref="S330" si="166">IF(SUM(N330,F330)=E330,"TAK","NIE")</f>
        <v>TAK</v>
      </c>
      <c r="T330" s="187">
        <v>0</v>
      </c>
      <c r="U330" s="187">
        <v>0</v>
      </c>
      <c r="V330" s="187"/>
      <c r="W330" s="187">
        <v>50000</v>
      </c>
    </row>
    <row r="331" spans="1:23" s="295" customFormat="1" x14ac:dyDescent="0.2">
      <c r="A331" s="155"/>
      <c r="B331" s="63">
        <v>85228</v>
      </c>
      <c r="C331" s="156"/>
      <c r="D331" s="49" t="s">
        <v>202</v>
      </c>
      <c r="E331" s="50">
        <f>SUM(E332:E337)</f>
        <v>141638</v>
      </c>
      <c r="F331" s="50">
        <f t="shared" ref="F331:R331" si="167">SUM(F332:F337)</f>
        <v>141638</v>
      </c>
      <c r="G331" s="50">
        <f t="shared" si="167"/>
        <v>139208</v>
      </c>
      <c r="H331" s="50">
        <f t="shared" si="167"/>
        <v>2430</v>
      </c>
      <c r="I331" s="50">
        <f t="shared" si="167"/>
        <v>0</v>
      </c>
      <c r="J331" s="50">
        <f t="shared" si="167"/>
        <v>0</v>
      </c>
      <c r="K331" s="50">
        <f t="shared" si="167"/>
        <v>0</v>
      </c>
      <c r="L331" s="50">
        <f t="shared" si="167"/>
        <v>0</v>
      </c>
      <c r="M331" s="50">
        <f t="shared" si="167"/>
        <v>0</v>
      </c>
      <c r="N331" s="129">
        <f t="shared" si="167"/>
        <v>0</v>
      </c>
      <c r="O331" s="495">
        <f t="shared" si="167"/>
        <v>0</v>
      </c>
      <c r="P331" s="495">
        <f t="shared" si="167"/>
        <v>0</v>
      </c>
      <c r="Q331" s="495">
        <f t="shared" si="167"/>
        <v>0</v>
      </c>
      <c r="R331" s="495">
        <f t="shared" si="167"/>
        <v>0</v>
      </c>
      <c r="S331" s="448">
        <f>SUM(S332:S337)</f>
        <v>0</v>
      </c>
      <c r="T331" s="50">
        <f>SUM(T332:T337)</f>
        <v>0</v>
      </c>
      <c r="U331" s="50">
        <f>SUM(U332:U337)</f>
        <v>0</v>
      </c>
      <c r="V331" s="50">
        <f>SUM(V332:V337)</f>
        <v>0</v>
      </c>
      <c r="W331" s="50">
        <f>SUM(W332:W337)</f>
        <v>0</v>
      </c>
    </row>
    <row r="332" spans="1:23" s="295" customFormat="1" x14ac:dyDescent="0.2">
      <c r="A332" s="155"/>
      <c r="B332" s="157"/>
      <c r="C332" s="387">
        <v>4010</v>
      </c>
      <c r="D332" s="40" t="s">
        <v>163</v>
      </c>
      <c r="E332" s="41">
        <f t="shared" ref="E332:E337" si="168">SUM(F332,N332)</f>
        <v>41348</v>
      </c>
      <c r="F332" s="41">
        <f t="shared" ref="F332:F337" si="169">SUM(G332:M332)</f>
        <v>41348</v>
      </c>
      <c r="G332" s="41">
        <v>41348</v>
      </c>
      <c r="H332" s="395">
        <v>0</v>
      </c>
      <c r="I332" s="395">
        <v>0</v>
      </c>
      <c r="J332" s="395">
        <v>0</v>
      </c>
      <c r="K332" s="395">
        <v>0</v>
      </c>
      <c r="L332" s="395">
        <v>0</v>
      </c>
      <c r="M332" s="395">
        <v>0</v>
      </c>
      <c r="N332" s="396">
        <v>0</v>
      </c>
      <c r="O332" s="396">
        <v>0</v>
      </c>
      <c r="P332" s="442">
        <v>0</v>
      </c>
      <c r="Q332" s="442">
        <v>0</v>
      </c>
      <c r="R332" s="197">
        <v>0</v>
      </c>
      <c r="S332" s="132" t="str">
        <f t="shared" ref="S332:S337" si="170">IF(SUM(N332,F332)=E332,"TAK","NIE")</f>
        <v>TAK</v>
      </c>
      <c r="T332" s="395">
        <v>0</v>
      </c>
      <c r="U332" s="395">
        <v>0</v>
      </c>
      <c r="V332" s="395"/>
      <c r="W332" s="395">
        <v>0</v>
      </c>
    </row>
    <row r="333" spans="1:23" s="295" customFormat="1" x14ac:dyDescent="0.2">
      <c r="A333" s="155"/>
      <c r="B333" s="157"/>
      <c r="C333" s="42">
        <v>4040</v>
      </c>
      <c r="D333" s="43" t="s">
        <v>164</v>
      </c>
      <c r="E333" s="44">
        <f t="shared" si="168"/>
        <v>3232</v>
      </c>
      <c r="F333" s="44">
        <f t="shared" si="169"/>
        <v>3232</v>
      </c>
      <c r="G333" s="44">
        <v>3232</v>
      </c>
      <c r="H333" s="171">
        <v>0</v>
      </c>
      <c r="I333" s="171">
        <v>0</v>
      </c>
      <c r="J333" s="171">
        <v>0</v>
      </c>
      <c r="K333" s="171">
        <v>0</v>
      </c>
      <c r="L333" s="171">
        <v>0</v>
      </c>
      <c r="M333" s="171">
        <v>0</v>
      </c>
      <c r="N333" s="183">
        <v>0</v>
      </c>
      <c r="O333" s="183">
        <v>0</v>
      </c>
      <c r="P333" s="183">
        <v>0</v>
      </c>
      <c r="Q333" s="183">
        <v>0</v>
      </c>
      <c r="R333" s="171">
        <v>0</v>
      </c>
      <c r="S333" s="132" t="str">
        <f t="shared" si="170"/>
        <v>TAK</v>
      </c>
      <c r="T333" s="171">
        <v>0</v>
      </c>
      <c r="U333" s="171">
        <v>0</v>
      </c>
      <c r="V333" s="171"/>
      <c r="W333" s="171">
        <v>0</v>
      </c>
    </row>
    <row r="334" spans="1:23" s="295" customFormat="1" x14ac:dyDescent="0.2">
      <c r="A334" s="155"/>
      <c r="B334" s="157"/>
      <c r="C334" s="42">
        <v>4110</v>
      </c>
      <c r="D334" s="43" t="s">
        <v>161</v>
      </c>
      <c r="E334" s="44">
        <f t="shared" si="168"/>
        <v>20461</v>
      </c>
      <c r="F334" s="44">
        <f t="shared" si="169"/>
        <v>20461</v>
      </c>
      <c r="G334" s="171">
        <v>20461</v>
      </c>
      <c r="H334" s="171">
        <v>0</v>
      </c>
      <c r="I334" s="171">
        <v>0</v>
      </c>
      <c r="J334" s="171">
        <v>0</v>
      </c>
      <c r="K334" s="171">
        <v>0</v>
      </c>
      <c r="L334" s="171">
        <v>0</v>
      </c>
      <c r="M334" s="171">
        <v>0</v>
      </c>
      <c r="N334" s="183">
        <v>0</v>
      </c>
      <c r="O334" s="183">
        <v>0</v>
      </c>
      <c r="P334" s="183">
        <v>0</v>
      </c>
      <c r="Q334" s="183">
        <v>0</v>
      </c>
      <c r="R334" s="171">
        <v>0</v>
      </c>
      <c r="S334" s="132" t="str">
        <f t="shared" si="170"/>
        <v>TAK</v>
      </c>
      <c r="T334" s="171">
        <v>0</v>
      </c>
      <c r="U334" s="171">
        <v>0</v>
      </c>
      <c r="V334" s="171"/>
      <c r="W334" s="171">
        <v>0</v>
      </c>
    </row>
    <row r="335" spans="1:23" s="295" customFormat="1" x14ac:dyDescent="0.2">
      <c r="A335" s="155"/>
      <c r="B335" s="157"/>
      <c r="C335" s="42">
        <v>4120</v>
      </c>
      <c r="D335" s="43" t="s">
        <v>162</v>
      </c>
      <c r="E335" s="44">
        <f t="shared" si="168"/>
        <v>1313</v>
      </c>
      <c r="F335" s="44">
        <f t="shared" si="169"/>
        <v>1313</v>
      </c>
      <c r="G335" s="171">
        <v>1313</v>
      </c>
      <c r="H335" s="171">
        <v>0</v>
      </c>
      <c r="I335" s="171">
        <v>0</v>
      </c>
      <c r="J335" s="171">
        <v>0</v>
      </c>
      <c r="K335" s="171">
        <v>0</v>
      </c>
      <c r="L335" s="171">
        <v>0</v>
      </c>
      <c r="M335" s="171">
        <v>0</v>
      </c>
      <c r="N335" s="183">
        <v>0</v>
      </c>
      <c r="O335" s="183">
        <v>0</v>
      </c>
      <c r="P335" s="183">
        <v>0</v>
      </c>
      <c r="Q335" s="183">
        <v>0</v>
      </c>
      <c r="R335" s="171">
        <v>0</v>
      </c>
      <c r="S335" s="132" t="str">
        <f t="shared" si="170"/>
        <v>TAK</v>
      </c>
      <c r="T335" s="171">
        <v>0</v>
      </c>
      <c r="U335" s="171">
        <v>0</v>
      </c>
      <c r="V335" s="171"/>
      <c r="W335" s="171">
        <v>0</v>
      </c>
    </row>
    <row r="336" spans="1:23" s="295" customFormat="1" x14ac:dyDescent="0.2">
      <c r="A336" s="155"/>
      <c r="B336" s="157"/>
      <c r="C336" s="42">
        <v>4170</v>
      </c>
      <c r="D336" s="43" t="s">
        <v>157</v>
      </c>
      <c r="E336" s="44">
        <f t="shared" si="168"/>
        <v>72854</v>
      </c>
      <c r="F336" s="44">
        <f t="shared" si="169"/>
        <v>72854</v>
      </c>
      <c r="G336" s="44">
        <v>72854</v>
      </c>
      <c r="H336" s="171">
        <v>0</v>
      </c>
      <c r="I336" s="171">
        <v>0</v>
      </c>
      <c r="J336" s="171">
        <v>0</v>
      </c>
      <c r="K336" s="171">
        <v>0</v>
      </c>
      <c r="L336" s="171">
        <v>0</v>
      </c>
      <c r="M336" s="171">
        <v>0</v>
      </c>
      <c r="N336" s="183">
        <v>0</v>
      </c>
      <c r="O336" s="183">
        <v>0</v>
      </c>
      <c r="P336" s="183">
        <v>0</v>
      </c>
      <c r="Q336" s="183">
        <v>0</v>
      </c>
      <c r="R336" s="171">
        <v>0</v>
      </c>
      <c r="S336" s="132" t="str">
        <f t="shared" si="170"/>
        <v>TAK</v>
      </c>
      <c r="T336" s="171">
        <v>0</v>
      </c>
      <c r="U336" s="171">
        <v>0</v>
      </c>
      <c r="V336" s="171"/>
      <c r="W336" s="171">
        <v>0</v>
      </c>
    </row>
    <row r="337" spans="1:23" s="295" customFormat="1" x14ac:dyDescent="0.2">
      <c r="A337" s="155"/>
      <c r="B337" s="157"/>
      <c r="C337" s="177">
        <v>4440</v>
      </c>
      <c r="D337" s="178" t="s">
        <v>167</v>
      </c>
      <c r="E337" s="179">
        <f t="shared" si="168"/>
        <v>2430</v>
      </c>
      <c r="F337" s="179">
        <f t="shared" si="169"/>
        <v>2430</v>
      </c>
      <c r="G337" s="189">
        <v>0</v>
      </c>
      <c r="H337" s="189">
        <v>2430</v>
      </c>
      <c r="I337" s="189">
        <v>0</v>
      </c>
      <c r="J337" s="189">
        <v>0</v>
      </c>
      <c r="K337" s="189">
        <v>0</v>
      </c>
      <c r="L337" s="189">
        <v>0</v>
      </c>
      <c r="M337" s="189">
        <v>0</v>
      </c>
      <c r="N337" s="480">
        <v>0</v>
      </c>
      <c r="O337" s="480">
        <v>0</v>
      </c>
      <c r="P337" s="447">
        <v>0</v>
      </c>
      <c r="Q337" s="447">
        <v>0</v>
      </c>
      <c r="R337" s="446">
        <v>0</v>
      </c>
      <c r="S337" s="132" t="str">
        <f t="shared" si="170"/>
        <v>TAK</v>
      </c>
      <c r="T337" s="189">
        <v>0</v>
      </c>
      <c r="U337" s="189">
        <v>0</v>
      </c>
      <c r="V337" s="189"/>
      <c r="W337" s="189">
        <v>0</v>
      </c>
    </row>
    <row r="338" spans="1:23" s="295" customFormat="1" x14ac:dyDescent="0.2">
      <c r="A338" s="155"/>
      <c r="B338" s="63">
        <v>85295</v>
      </c>
      <c r="C338" s="156"/>
      <c r="D338" s="49" t="s">
        <v>139</v>
      </c>
      <c r="E338" s="50">
        <f>SUM(E339)</f>
        <v>149000</v>
      </c>
      <c r="F338" s="50">
        <f t="shared" ref="F338:W338" si="171">SUM(F339)</f>
        <v>149000</v>
      </c>
      <c r="G338" s="50">
        <f t="shared" si="171"/>
        <v>0</v>
      </c>
      <c r="H338" s="50">
        <f t="shared" si="171"/>
        <v>0</v>
      </c>
      <c r="I338" s="50">
        <f t="shared" si="171"/>
        <v>0</v>
      </c>
      <c r="J338" s="50">
        <f t="shared" si="171"/>
        <v>149000</v>
      </c>
      <c r="K338" s="50">
        <f t="shared" si="171"/>
        <v>0</v>
      </c>
      <c r="L338" s="50">
        <f t="shared" si="171"/>
        <v>0</v>
      </c>
      <c r="M338" s="50">
        <f t="shared" si="171"/>
        <v>0</v>
      </c>
      <c r="N338" s="129">
        <f t="shared" si="171"/>
        <v>0</v>
      </c>
      <c r="O338" s="129">
        <f t="shared" si="171"/>
        <v>0</v>
      </c>
      <c r="P338" s="129">
        <f t="shared" si="171"/>
        <v>0</v>
      </c>
      <c r="Q338" s="129">
        <f t="shared" si="171"/>
        <v>0</v>
      </c>
      <c r="R338" s="206">
        <f t="shared" si="171"/>
        <v>0</v>
      </c>
      <c r="S338" s="208">
        <f t="shared" si="171"/>
        <v>5</v>
      </c>
      <c r="T338" s="129">
        <f t="shared" si="171"/>
        <v>6</v>
      </c>
      <c r="U338" s="129">
        <f t="shared" si="171"/>
        <v>7</v>
      </c>
      <c r="V338" s="129">
        <f t="shared" si="171"/>
        <v>8</v>
      </c>
      <c r="W338" s="129">
        <f t="shared" si="171"/>
        <v>9</v>
      </c>
    </row>
    <row r="339" spans="1:23" s="295" customFormat="1" x14ac:dyDescent="0.2">
      <c r="A339" s="155"/>
      <c r="B339" s="157"/>
      <c r="C339" s="496">
        <v>3110</v>
      </c>
      <c r="D339" s="458" t="s">
        <v>197</v>
      </c>
      <c r="E339" s="422">
        <f>SUM(F339,N339)</f>
        <v>149000</v>
      </c>
      <c r="F339" s="422">
        <f t="shared" ref="F339" si="172">SUM(G339:M339)</f>
        <v>149000</v>
      </c>
      <c r="G339" s="466">
        <v>0</v>
      </c>
      <c r="H339" s="466">
        <v>0</v>
      </c>
      <c r="I339" s="466"/>
      <c r="J339" s="466">
        <v>149000</v>
      </c>
      <c r="K339" s="466"/>
      <c r="L339" s="466">
        <v>0</v>
      </c>
      <c r="M339" s="466">
        <v>0</v>
      </c>
      <c r="N339" s="467">
        <v>0</v>
      </c>
      <c r="O339" s="467">
        <v>0</v>
      </c>
      <c r="P339" s="467">
        <v>0</v>
      </c>
      <c r="Q339" s="467">
        <v>0</v>
      </c>
      <c r="R339" s="466">
        <v>0</v>
      </c>
      <c r="S339" s="497">
        <v>5</v>
      </c>
      <c r="T339" s="467">
        <v>6</v>
      </c>
      <c r="U339" s="467">
        <v>7</v>
      </c>
      <c r="V339" s="467">
        <v>8</v>
      </c>
      <c r="W339" s="467">
        <v>9</v>
      </c>
    </row>
    <row r="340" spans="1:23" s="56" customFormat="1" x14ac:dyDescent="0.2">
      <c r="A340" s="141">
        <v>853</v>
      </c>
      <c r="B340" s="153"/>
      <c r="C340" s="154"/>
      <c r="D340" s="139" t="s">
        <v>145</v>
      </c>
      <c r="E340" s="61">
        <f>SUM(E341)</f>
        <v>84209</v>
      </c>
      <c r="F340" s="61">
        <f t="shared" ref="F340:W340" si="173">SUM(F341)</f>
        <v>84209</v>
      </c>
      <c r="G340" s="61">
        <f t="shared" si="173"/>
        <v>0</v>
      </c>
      <c r="H340" s="61">
        <f t="shared" si="173"/>
        <v>0</v>
      </c>
      <c r="I340" s="61">
        <f t="shared" si="173"/>
        <v>0</v>
      </c>
      <c r="J340" s="61">
        <f t="shared" si="173"/>
        <v>0</v>
      </c>
      <c r="K340" s="61">
        <f t="shared" si="173"/>
        <v>84209</v>
      </c>
      <c r="L340" s="61">
        <f t="shared" si="173"/>
        <v>0</v>
      </c>
      <c r="M340" s="61">
        <f t="shared" si="173"/>
        <v>0</v>
      </c>
      <c r="N340" s="61">
        <f t="shared" si="173"/>
        <v>0</v>
      </c>
      <c r="O340" s="61">
        <f t="shared" si="173"/>
        <v>0</v>
      </c>
      <c r="P340" s="61">
        <f t="shared" si="173"/>
        <v>0</v>
      </c>
      <c r="Q340" s="61">
        <f t="shared" si="173"/>
        <v>0</v>
      </c>
      <c r="R340" s="61">
        <f t="shared" si="173"/>
        <v>0</v>
      </c>
      <c r="S340" s="209">
        <f t="shared" si="173"/>
        <v>0</v>
      </c>
      <c r="T340" s="128">
        <f t="shared" si="173"/>
        <v>0</v>
      </c>
      <c r="U340" s="128">
        <f t="shared" si="173"/>
        <v>0</v>
      </c>
      <c r="V340" s="128">
        <f t="shared" si="173"/>
        <v>0</v>
      </c>
      <c r="W340" s="128">
        <f t="shared" si="173"/>
        <v>0</v>
      </c>
    </row>
    <row r="341" spans="1:23" s="56" customFormat="1" x14ac:dyDescent="0.2">
      <c r="A341" s="155"/>
      <c r="B341" s="63">
        <v>85395</v>
      </c>
      <c r="C341" s="156"/>
      <c r="D341" s="49" t="s">
        <v>139</v>
      </c>
      <c r="E341" s="50">
        <f t="shared" ref="E341:W341" si="174">SUM(E342:E345)</f>
        <v>84209</v>
      </c>
      <c r="F341" s="50">
        <f t="shared" si="174"/>
        <v>84209</v>
      </c>
      <c r="G341" s="50">
        <f t="shared" si="174"/>
        <v>0</v>
      </c>
      <c r="H341" s="50">
        <f t="shared" si="174"/>
        <v>0</v>
      </c>
      <c r="I341" s="50">
        <f t="shared" si="174"/>
        <v>0</v>
      </c>
      <c r="J341" s="50">
        <f t="shared" si="174"/>
        <v>0</v>
      </c>
      <c r="K341" s="50">
        <f>SUM(K342:K345)</f>
        <v>84209</v>
      </c>
      <c r="L341" s="50">
        <f t="shared" si="174"/>
        <v>0</v>
      </c>
      <c r="M341" s="50">
        <f t="shared" si="174"/>
        <v>0</v>
      </c>
      <c r="N341" s="129">
        <f t="shared" si="174"/>
        <v>0</v>
      </c>
      <c r="O341" s="129">
        <f t="shared" si="174"/>
        <v>0</v>
      </c>
      <c r="P341" s="129">
        <f t="shared" si="174"/>
        <v>0</v>
      </c>
      <c r="Q341" s="129">
        <f t="shared" si="174"/>
        <v>0</v>
      </c>
      <c r="R341" s="210">
        <f t="shared" si="174"/>
        <v>0</v>
      </c>
      <c r="S341" s="208">
        <f t="shared" si="174"/>
        <v>0</v>
      </c>
      <c r="T341" s="129">
        <f t="shared" si="174"/>
        <v>0</v>
      </c>
      <c r="U341" s="129">
        <f t="shared" si="174"/>
        <v>0</v>
      </c>
      <c r="V341" s="129">
        <f t="shared" si="174"/>
        <v>0</v>
      </c>
      <c r="W341" s="129">
        <f t="shared" si="174"/>
        <v>0</v>
      </c>
    </row>
    <row r="342" spans="1:23" s="56" customFormat="1" x14ac:dyDescent="0.2">
      <c r="A342" s="155"/>
      <c r="B342" s="157"/>
      <c r="C342" s="42">
        <v>4177</v>
      </c>
      <c r="D342" s="43" t="s">
        <v>157</v>
      </c>
      <c r="E342" s="44">
        <f t="shared" ref="E342:E345" si="175">SUM(F342,N342)</f>
        <v>48457</v>
      </c>
      <c r="F342" s="44">
        <f>SUM(H342:M342)</f>
        <v>48457</v>
      </c>
      <c r="G342" s="171">
        <v>0</v>
      </c>
      <c r="H342" s="171">
        <v>0</v>
      </c>
      <c r="I342" s="171">
        <v>0</v>
      </c>
      <c r="J342" s="171">
        <v>0</v>
      </c>
      <c r="K342" s="171">
        <v>48457</v>
      </c>
      <c r="L342" s="171">
        <v>0</v>
      </c>
      <c r="M342" s="171">
        <v>0</v>
      </c>
      <c r="N342" s="183">
        <v>0</v>
      </c>
      <c r="O342" s="183">
        <v>0</v>
      </c>
      <c r="P342" s="183">
        <v>0</v>
      </c>
      <c r="Q342" s="183">
        <v>0</v>
      </c>
      <c r="R342" s="197">
        <v>0</v>
      </c>
      <c r="S342" s="132" t="str">
        <f t="shared" ref="S342:S347" si="176">IF(SUM(N342,F342)=E342,"TAK","NIE")</f>
        <v>TAK</v>
      </c>
      <c r="T342" s="171">
        <v>0</v>
      </c>
      <c r="U342" s="171">
        <v>0</v>
      </c>
      <c r="V342" s="171"/>
      <c r="W342" s="171">
        <v>0</v>
      </c>
    </row>
    <row r="343" spans="1:23" s="56" customFormat="1" x14ac:dyDescent="0.2">
      <c r="A343" s="155"/>
      <c r="B343" s="157"/>
      <c r="C343" s="42">
        <v>4179</v>
      </c>
      <c r="D343" s="43" t="s">
        <v>157</v>
      </c>
      <c r="E343" s="44">
        <f t="shared" si="175"/>
        <v>8552</v>
      </c>
      <c r="F343" s="44">
        <f>SUM(H343:M343)</f>
        <v>8552</v>
      </c>
      <c r="G343" s="171">
        <v>0</v>
      </c>
      <c r="H343" s="171">
        <v>0</v>
      </c>
      <c r="I343" s="171">
        <v>0</v>
      </c>
      <c r="J343" s="171">
        <v>0</v>
      </c>
      <c r="K343" s="171">
        <v>8552</v>
      </c>
      <c r="L343" s="171">
        <v>0</v>
      </c>
      <c r="M343" s="171">
        <v>0</v>
      </c>
      <c r="N343" s="183">
        <v>0</v>
      </c>
      <c r="O343" s="183">
        <v>0</v>
      </c>
      <c r="P343" s="183">
        <v>0</v>
      </c>
      <c r="Q343" s="183">
        <v>0</v>
      </c>
      <c r="R343" s="171">
        <v>0</v>
      </c>
      <c r="S343" s="132" t="str">
        <f t="shared" si="176"/>
        <v>TAK</v>
      </c>
      <c r="T343" s="171">
        <v>0</v>
      </c>
      <c r="U343" s="171">
        <v>0</v>
      </c>
      <c r="V343" s="171"/>
      <c r="W343" s="171">
        <v>0</v>
      </c>
    </row>
    <row r="344" spans="1:23" s="56" customFormat="1" x14ac:dyDescent="0.2">
      <c r="A344" s="155"/>
      <c r="B344" s="157"/>
      <c r="C344" s="42">
        <v>4247</v>
      </c>
      <c r="D344" s="43" t="s">
        <v>187</v>
      </c>
      <c r="E344" s="44">
        <f t="shared" si="175"/>
        <v>23120</v>
      </c>
      <c r="F344" s="44">
        <f t="shared" ref="F344:F345" si="177">SUM(G344:M344)</f>
        <v>23120</v>
      </c>
      <c r="G344" s="171">
        <v>0</v>
      </c>
      <c r="H344" s="171">
        <v>0</v>
      </c>
      <c r="I344" s="171">
        <v>0</v>
      </c>
      <c r="J344" s="171">
        <v>0</v>
      </c>
      <c r="K344" s="171">
        <v>23120</v>
      </c>
      <c r="L344" s="171">
        <v>0</v>
      </c>
      <c r="M344" s="171">
        <v>0</v>
      </c>
      <c r="N344" s="183">
        <v>0</v>
      </c>
      <c r="O344" s="183">
        <v>0</v>
      </c>
      <c r="P344" s="183">
        <v>0</v>
      </c>
      <c r="Q344" s="183">
        <v>0</v>
      </c>
      <c r="R344" s="171">
        <v>0</v>
      </c>
      <c r="S344" s="132" t="str">
        <f t="shared" si="176"/>
        <v>TAK</v>
      </c>
      <c r="T344" s="171">
        <v>0</v>
      </c>
      <c r="U344" s="171">
        <v>0</v>
      </c>
      <c r="V344" s="171"/>
      <c r="W344" s="171">
        <v>0</v>
      </c>
    </row>
    <row r="345" spans="1:23" s="56" customFormat="1" x14ac:dyDescent="0.2">
      <c r="A345" s="155"/>
      <c r="B345" s="157"/>
      <c r="C345" s="42">
        <v>4249</v>
      </c>
      <c r="D345" s="43" t="s">
        <v>187</v>
      </c>
      <c r="E345" s="44">
        <f t="shared" si="175"/>
        <v>4080</v>
      </c>
      <c r="F345" s="44">
        <f t="shared" si="177"/>
        <v>4080</v>
      </c>
      <c r="G345" s="171">
        <v>0</v>
      </c>
      <c r="H345" s="171">
        <v>0</v>
      </c>
      <c r="I345" s="171">
        <v>0</v>
      </c>
      <c r="J345" s="171">
        <v>0</v>
      </c>
      <c r="K345" s="171">
        <v>4080</v>
      </c>
      <c r="L345" s="171">
        <v>0</v>
      </c>
      <c r="M345" s="171">
        <v>0</v>
      </c>
      <c r="N345" s="183">
        <v>0</v>
      </c>
      <c r="O345" s="183">
        <v>0</v>
      </c>
      <c r="P345" s="183">
        <v>0</v>
      </c>
      <c r="Q345" s="183">
        <v>0</v>
      </c>
      <c r="R345" s="171">
        <v>0</v>
      </c>
      <c r="S345" s="132" t="str">
        <f t="shared" si="176"/>
        <v>TAK</v>
      </c>
      <c r="T345" s="171">
        <v>0</v>
      </c>
      <c r="U345" s="171">
        <v>0</v>
      </c>
      <c r="V345" s="171"/>
      <c r="W345" s="171">
        <v>0</v>
      </c>
    </row>
    <row r="346" spans="1:23" s="295" customFormat="1" x14ac:dyDescent="0.2">
      <c r="A346" s="141">
        <v>854</v>
      </c>
      <c r="B346" s="153"/>
      <c r="C346" s="154"/>
      <c r="D346" s="139" t="s">
        <v>277</v>
      </c>
      <c r="E346" s="61">
        <f>SUM(E347)</f>
        <v>13730</v>
      </c>
      <c r="F346" s="61">
        <f t="shared" ref="F346:W346" si="178">SUM(F347)</f>
        <v>13730</v>
      </c>
      <c r="G346" s="61">
        <f t="shared" si="178"/>
        <v>0</v>
      </c>
      <c r="H346" s="61">
        <f t="shared" si="178"/>
        <v>0</v>
      </c>
      <c r="I346" s="61">
        <f t="shared" si="178"/>
        <v>0</v>
      </c>
      <c r="J346" s="61">
        <f t="shared" si="178"/>
        <v>13730</v>
      </c>
      <c r="K346" s="61">
        <f t="shared" si="178"/>
        <v>0</v>
      </c>
      <c r="L346" s="61">
        <f t="shared" si="178"/>
        <v>0</v>
      </c>
      <c r="M346" s="61">
        <f t="shared" si="178"/>
        <v>0</v>
      </c>
      <c r="N346" s="61">
        <f t="shared" si="178"/>
        <v>0</v>
      </c>
      <c r="O346" s="61">
        <f t="shared" si="178"/>
        <v>0</v>
      </c>
      <c r="P346" s="61">
        <f t="shared" si="178"/>
        <v>0</v>
      </c>
      <c r="Q346" s="61">
        <f t="shared" si="178"/>
        <v>0</v>
      </c>
      <c r="R346" s="61">
        <f t="shared" si="178"/>
        <v>0</v>
      </c>
      <c r="S346" s="61">
        <f t="shared" si="178"/>
        <v>0</v>
      </c>
      <c r="T346" s="61">
        <f t="shared" si="178"/>
        <v>0</v>
      </c>
      <c r="U346" s="61">
        <f t="shared" si="178"/>
        <v>0</v>
      </c>
      <c r="V346" s="61">
        <f t="shared" si="178"/>
        <v>0</v>
      </c>
      <c r="W346" s="61">
        <f t="shared" si="178"/>
        <v>0</v>
      </c>
    </row>
    <row r="347" spans="1:23" s="295" customFormat="1" x14ac:dyDescent="0.2">
      <c r="A347" s="155"/>
      <c r="B347" s="63">
        <v>85415</v>
      </c>
      <c r="C347" s="156"/>
      <c r="D347" s="49" t="s">
        <v>278</v>
      </c>
      <c r="E347" s="50">
        <f>SUM(E348:E349)</f>
        <v>13730</v>
      </c>
      <c r="F347" s="50">
        <f t="shared" ref="F347:R347" si="179">SUM(F348:F349)</f>
        <v>13730</v>
      </c>
      <c r="G347" s="50">
        <f t="shared" si="179"/>
        <v>0</v>
      </c>
      <c r="H347" s="50">
        <f t="shared" si="179"/>
        <v>0</v>
      </c>
      <c r="I347" s="50">
        <f t="shared" si="179"/>
        <v>0</v>
      </c>
      <c r="J347" s="50">
        <f t="shared" si="179"/>
        <v>13730</v>
      </c>
      <c r="K347" s="50">
        <f t="shared" si="179"/>
        <v>0</v>
      </c>
      <c r="L347" s="50">
        <f t="shared" si="179"/>
        <v>0</v>
      </c>
      <c r="M347" s="50">
        <f t="shared" si="179"/>
        <v>0</v>
      </c>
      <c r="N347" s="50">
        <f t="shared" si="179"/>
        <v>0</v>
      </c>
      <c r="O347" s="50">
        <f t="shared" si="179"/>
        <v>0</v>
      </c>
      <c r="P347" s="50">
        <f t="shared" si="179"/>
        <v>0</v>
      </c>
      <c r="Q347" s="50">
        <f t="shared" si="179"/>
        <v>0</v>
      </c>
      <c r="R347" s="50">
        <f t="shared" si="179"/>
        <v>0</v>
      </c>
      <c r="S347" s="132" t="str">
        <f t="shared" si="176"/>
        <v>TAK</v>
      </c>
      <c r="T347" s="50">
        <f>SUM(T349)</f>
        <v>0</v>
      </c>
      <c r="U347" s="50">
        <f>SUM(U349)</f>
        <v>0</v>
      </c>
      <c r="V347" s="50">
        <f>SUM(V349)</f>
        <v>0</v>
      </c>
      <c r="W347" s="50">
        <f>SUM(W349)</f>
        <v>0</v>
      </c>
    </row>
    <row r="348" spans="1:23" s="295" customFormat="1" x14ac:dyDescent="0.2">
      <c r="A348" s="155"/>
      <c r="B348" s="498"/>
      <c r="C348" s="499">
        <v>3260</v>
      </c>
      <c r="D348" s="374" t="s">
        <v>295</v>
      </c>
      <c r="E348" s="41">
        <f>SUM(F348,N348)</f>
        <v>11000</v>
      </c>
      <c r="F348" s="41">
        <f t="shared" ref="F348" si="180">SUM(G348:M348)</f>
        <v>11000</v>
      </c>
      <c r="G348" s="41">
        <v>0</v>
      </c>
      <c r="H348" s="395">
        <v>0</v>
      </c>
      <c r="I348" s="395">
        <v>0</v>
      </c>
      <c r="J348" s="395">
        <v>11000</v>
      </c>
      <c r="K348" s="395">
        <v>0</v>
      </c>
      <c r="L348" s="395">
        <v>0</v>
      </c>
      <c r="M348" s="395">
        <v>0</v>
      </c>
      <c r="N348" s="396">
        <v>0</v>
      </c>
      <c r="O348" s="140">
        <v>0</v>
      </c>
      <c r="P348" s="140">
        <v>0</v>
      </c>
      <c r="Q348" s="140">
        <v>0</v>
      </c>
      <c r="R348" s="140">
        <v>0</v>
      </c>
      <c r="S348" s="132"/>
      <c r="T348" s="500"/>
      <c r="U348" s="500"/>
      <c r="V348" s="500"/>
      <c r="W348" s="500"/>
    </row>
    <row r="349" spans="1:23" s="295" customFormat="1" x14ac:dyDescent="0.2">
      <c r="A349" s="155"/>
      <c r="B349" s="157"/>
      <c r="C349" s="387">
        <v>3240</v>
      </c>
      <c r="D349" s="40" t="s">
        <v>280</v>
      </c>
      <c r="E349" s="41">
        <f>SUM(F349,N349)</f>
        <v>2730</v>
      </c>
      <c r="F349" s="41">
        <f t="shared" ref="F349" si="181">SUM(G349:M349)</f>
        <v>2730</v>
      </c>
      <c r="G349" s="41">
        <v>0</v>
      </c>
      <c r="H349" s="395">
        <v>0</v>
      </c>
      <c r="I349" s="395">
        <v>0</v>
      </c>
      <c r="J349" s="395">
        <v>2730</v>
      </c>
      <c r="K349" s="395">
        <v>0</v>
      </c>
      <c r="L349" s="395">
        <v>0</v>
      </c>
      <c r="M349" s="395">
        <v>0</v>
      </c>
      <c r="N349" s="396">
        <v>0</v>
      </c>
      <c r="O349" s="140">
        <v>0</v>
      </c>
      <c r="P349" s="140">
        <v>0</v>
      </c>
      <c r="Q349" s="140">
        <v>0</v>
      </c>
      <c r="R349" s="140">
        <v>0</v>
      </c>
      <c r="S349" s="132" t="str">
        <f t="shared" ref="S349:S388" si="182">IF(SUM(N349,F349)=E349,"TAK","NIE")</f>
        <v>TAK</v>
      </c>
      <c r="T349" s="395">
        <v>0</v>
      </c>
      <c r="U349" s="395">
        <v>0</v>
      </c>
      <c r="V349" s="395"/>
      <c r="W349" s="395">
        <v>0</v>
      </c>
    </row>
    <row r="350" spans="1:23" s="56" customFormat="1" x14ac:dyDescent="0.2">
      <c r="A350" s="148">
        <v>900</v>
      </c>
      <c r="B350" s="159"/>
      <c r="C350" s="160"/>
      <c r="D350" s="149" t="s">
        <v>203</v>
      </c>
      <c r="E350" s="150">
        <f t="shared" ref="E350:R350" si="183">SUM(E351,E360,E368,E378,E387,E391)</f>
        <v>524593</v>
      </c>
      <c r="F350" s="150">
        <f t="shared" si="183"/>
        <v>391686</v>
      </c>
      <c r="G350" s="150">
        <f t="shared" si="183"/>
        <v>58761</v>
      </c>
      <c r="H350" s="150">
        <f t="shared" si="183"/>
        <v>332125</v>
      </c>
      <c r="I350" s="150">
        <f t="shared" si="183"/>
        <v>0</v>
      </c>
      <c r="J350" s="150">
        <f t="shared" si="183"/>
        <v>800</v>
      </c>
      <c r="K350" s="150">
        <f t="shared" si="183"/>
        <v>0</v>
      </c>
      <c r="L350" s="150">
        <f t="shared" si="183"/>
        <v>0</v>
      </c>
      <c r="M350" s="150">
        <f t="shared" si="183"/>
        <v>0</v>
      </c>
      <c r="N350" s="151">
        <f t="shared" si="183"/>
        <v>132907</v>
      </c>
      <c r="O350" s="151">
        <f t="shared" si="183"/>
        <v>132907</v>
      </c>
      <c r="P350" s="151">
        <f t="shared" si="183"/>
        <v>0</v>
      </c>
      <c r="Q350" s="151">
        <f t="shared" si="183"/>
        <v>0</v>
      </c>
      <c r="R350" s="151">
        <f t="shared" si="183"/>
        <v>0</v>
      </c>
      <c r="S350" s="132" t="str">
        <f t="shared" si="182"/>
        <v>TAK</v>
      </c>
      <c r="T350" s="150">
        <f>SUM(T351,T360,T368,T378,T387,T391)</f>
        <v>0</v>
      </c>
      <c r="U350" s="150">
        <f>SUM(U351,U360,U368,U378,U387,U391)</f>
        <v>0</v>
      </c>
      <c r="V350" s="150"/>
      <c r="W350" s="150">
        <f>SUM(W351,W360,W368,W378,W387,W391)</f>
        <v>50000</v>
      </c>
    </row>
    <row r="351" spans="1:23" s="56" customFormat="1" x14ac:dyDescent="0.2">
      <c r="A351" s="155"/>
      <c r="B351" s="63">
        <v>90001</v>
      </c>
      <c r="C351" s="156"/>
      <c r="D351" s="49" t="s">
        <v>204</v>
      </c>
      <c r="E351" s="50">
        <f>SUM(E352,E355,E357)</f>
        <v>132907</v>
      </c>
      <c r="F351" s="50">
        <f t="shared" ref="F351:R351" si="184">SUM(F352,F355,F357)</f>
        <v>0</v>
      </c>
      <c r="G351" s="50">
        <f t="shared" si="184"/>
        <v>0</v>
      </c>
      <c r="H351" s="50">
        <f t="shared" si="184"/>
        <v>0</v>
      </c>
      <c r="I351" s="50">
        <f t="shared" si="184"/>
        <v>0</v>
      </c>
      <c r="J351" s="50">
        <f t="shared" si="184"/>
        <v>0</v>
      </c>
      <c r="K351" s="50">
        <f t="shared" si="184"/>
        <v>0</v>
      </c>
      <c r="L351" s="50">
        <f t="shared" si="184"/>
        <v>0</v>
      </c>
      <c r="M351" s="50">
        <f t="shared" si="184"/>
        <v>0</v>
      </c>
      <c r="N351" s="50">
        <f t="shared" si="184"/>
        <v>132907</v>
      </c>
      <c r="O351" s="50">
        <f t="shared" si="184"/>
        <v>132907</v>
      </c>
      <c r="P351" s="50">
        <f t="shared" si="184"/>
        <v>0</v>
      </c>
      <c r="Q351" s="50">
        <f t="shared" si="184"/>
        <v>0</v>
      </c>
      <c r="R351" s="50">
        <f t="shared" si="184"/>
        <v>0</v>
      </c>
      <c r="S351" s="132" t="str">
        <f t="shared" si="182"/>
        <v>TAK</v>
      </c>
      <c r="T351" s="50">
        <f>SUM(T352,T355,T357)</f>
        <v>0</v>
      </c>
      <c r="U351" s="50">
        <f>SUM(U352,U355,U357)</f>
        <v>0</v>
      </c>
      <c r="V351" s="50"/>
      <c r="W351" s="50">
        <f>SUM(W352,W355,W357)</f>
        <v>50000</v>
      </c>
    </row>
    <row r="352" spans="1:23" s="56" customFormat="1" x14ac:dyDescent="0.2">
      <c r="A352" s="155"/>
      <c r="B352" s="157"/>
      <c r="C352" s="145">
        <v>6050</v>
      </c>
      <c r="D352" s="146" t="s">
        <v>152</v>
      </c>
      <c r="E352" s="147">
        <f>SUM(E353:E359)</f>
        <v>132907</v>
      </c>
      <c r="F352" s="147">
        <f t="shared" ref="F352:W352" si="185">SUM(F353:F359)</f>
        <v>0</v>
      </c>
      <c r="G352" s="147">
        <f t="shared" si="185"/>
        <v>0</v>
      </c>
      <c r="H352" s="147">
        <f t="shared" si="185"/>
        <v>0</v>
      </c>
      <c r="I352" s="147">
        <f t="shared" si="185"/>
        <v>0</v>
      </c>
      <c r="J352" s="147">
        <f t="shared" si="185"/>
        <v>0</v>
      </c>
      <c r="K352" s="147">
        <f t="shared" si="185"/>
        <v>0</v>
      </c>
      <c r="L352" s="147">
        <f t="shared" si="185"/>
        <v>0</v>
      </c>
      <c r="M352" s="147">
        <f t="shared" si="185"/>
        <v>0</v>
      </c>
      <c r="N352" s="147">
        <f t="shared" si="185"/>
        <v>132907</v>
      </c>
      <c r="O352" s="147">
        <f t="shared" si="185"/>
        <v>132907</v>
      </c>
      <c r="P352" s="147">
        <f t="shared" si="185"/>
        <v>0</v>
      </c>
      <c r="Q352" s="147">
        <f t="shared" si="185"/>
        <v>0</v>
      </c>
      <c r="R352" s="147">
        <f t="shared" si="185"/>
        <v>0</v>
      </c>
      <c r="S352" s="147">
        <f t="shared" si="185"/>
        <v>0</v>
      </c>
      <c r="T352" s="147">
        <f t="shared" si="185"/>
        <v>0</v>
      </c>
      <c r="U352" s="147">
        <f t="shared" si="185"/>
        <v>0</v>
      </c>
      <c r="V352" s="147">
        <f t="shared" si="185"/>
        <v>0</v>
      </c>
      <c r="W352" s="147">
        <f t="shared" si="185"/>
        <v>50000</v>
      </c>
    </row>
    <row r="353" spans="1:23" s="300" customFormat="1" hidden="1" x14ac:dyDescent="0.2">
      <c r="A353" s="155"/>
      <c r="B353" s="157"/>
      <c r="C353" s="42"/>
      <c r="D353" s="43" t="s">
        <v>232</v>
      </c>
      <c r="E353" s="44">
        <f>SUM(N353)</f>
        <v>81907</v>
      </c>
      <c r="F353" s="171">
        <f t="shared" ref="F353:F358" si="186">SUM(G353:M353)</f>
        <v>0</v>
      </c>
      <c r="G353" s="171">
        <v>0</v>
      </c>
      <c r="H353" s="171">
        <v>0</v>
      </c>
      <c r="I353" s="171">
        <v>0</v>
      </c>
      <c r="J353" s="171">
        <v>0</v>
      </c>
      <c r="K353" s="171">
        <v>0</v>
      </c>
      <c r="L353" s="171">
        <v>0</v>
      </c>
      <c r="M353" s="171">
        <v>0</v>
      </c>
      <c r="N353" s="180">
        <f>SUM(O353,Q353:R353)</f>
        <v>81907</v>
      </c>
      <c r="O353" s="211">
        <v>81907</v>
      </c>
      <c r="P353" s="211">
        <v>0</v>
      </c>
      <c r="Q353" s="211">
        <v>0</v>
      </c>
      <c r="R353" s="211">
        <v>0</v>
      </c>
      <c r="S353" s="132" t="str">
        <f t="shared" si="182"/>
        <v>TAK</v>
      </c>
      <c r="T353" s="44">
        <v>0</v>
      </c>
      <c r="U353" s="44">
        <v>0</v>
      </c>
      <c r="V353" s="44"/>
      <c r="W353" s="44">
        <v>50000</v>
      </c>
    </row>
    <row r="354" spans="1:23" s="58" customFormat="1" hidden="1" x14ac:dyDescent="0.2">
      <c r="A354" s="155"/>
      <c r="B354" s="157"/>
      <c r="C354" s="42"/>
      <c r="D354" s="43" t="s">
        <v>230</v>
      </c>
      <c r="E354" s="44">
        <f t="shared" ref="E354:E359" si="187">SUM(N354)</f>
        <v>0</v>
      </c>
      <c r="F354" s="237"/>
      <c r="G354" s="237"/>
      <c r="H354" s="237"/>
      <c r="I354" s="237"/>
      <c r="J354" s="237"/>
      <c r="K354" s="237"/>
      <c r="L354" s="237"/>
      <c r="M354" s="237"/>
      <c r="N354" s="180">
        <f t="shared" ref="N354:N359" si="188">SUM(O354,Q354:R354)</f>
        <v>0</v>
      </c>
      <c r="O354" s="257">
        <v>0</v>
      </c>
      <c r="P354" s="257">
        <v>0</v>
      </c>
      <c r="Q354" s="257">
        <v>0</v>
      </c>
      <c r="R354" s="257">
        <v>0</v>
      </c>
      <c r="S354" s="132"/>
      <c r="T354" s="180"/>
      <c r="U354" s="180"/>
      <c r="V354" s="180"/>
      <c r="W354" s="180"/>
    </row>
    <row r="355" spans="1:23" s="58" customFormat="1" hidden="1" x14ac:dyDescent="0.2">
      <c r="A355" s="155"/>
      <c r="B355" s="157"/>
      <c r="C355" s="42">
        <v>6057</v>
      </c>
      <c r="D355" s="43" t="s">
        <v>152</v>
      </c>
      <c r="E355" s="44">
        <f t="shared" si="187"/>
        <v>0</v>
      </c>
      <c r="F355" s="48">
        <f t="shared" ref="F355:R355" si="189">SUM(F356:F356)</f>
        <v>0</v>
      </c>
      <c r="G355" s="48">
        <f t="shared" si="189"/>
        <v>0</v>
      </c>
      <c r="H355" s="48">
        <f t="shared" si="189"/>
        <v>0</v>
      </c>
      <c r="I355" s="48">
        <f t="shared" si="189"/>
        <v>0</v>
      </c>
      <c r="J355" s="48">
        <f t="shared" si="189"/>
        <v>0</v>
      </c>
      <c r="K355" s="48">
        <f t="shared" si="189"/>
        <v>0</v>
      </c>
      <c r="L355" s="48">
        <f t="shared" si="189"/>
        <v>0</v>
      </c>
      <c r="M355" s="48">
        <f t="shared" si="189"/>
        <v>0</v>
      </c>
      <c r="N355" s="180">
        <f t="shared" si="188"/>
        <v>0</v>
      </c>
      <c r="O355" s="48">
        <f t="shared" si="189"/>
        <v>0</v>
      </c>
      <c r="P355" s="48">
        <f t="shared" si="189"/>
        <v>0</v>
      </c>
      <c r="Q355" s="48">
        <f t="shared" si="189"/>
        <v>0</v>
      </c>
      <c r="R355" s="48">
        <f t="shared" si="189"/>
        <v>0</v>
      </c>
      <c r="S355" s="132" t="str">
        <f t="shared" si="182"/>
        <v>TAK</v>
      </c>
      <c r="T355" s="48">
        <f>SUM(T356:T356)</f>
        <v>0</v>
      </c>
      <c r="U355" s="48">
        <f>SUM(U356:U356)</f>
        <v>0</v>
      </c>
      <c r="V355" s="48"/>
      <c r="W355" s="48">
        <f>SUM(W356:W356)</f>
        <v>0</v>
      </c>
    </row>
    <row r="356" spans="1:23" s="58" customFormat="1" hidden="1" x14ac:dyDescent="0.2">
      <c r="A356" s="155"/>
      <c r="B356" s="157"/>
      <c r="C356" s="42"/>
      <c r="D356" s="43" t="s">
        <v>230</v>
      </c>
      <c r="E356" s="44">
        <f t="shared" si="187"/>
        <v>0</v>
      </c>
      <c r="F356" s="171">
        <f t="shared" si="186"/>
        <v>0</v>
      </c>
      <c r="G356" s="171"/>
      <c r="H356" s="171"/>
      <c r="I356" s="171"/>
      <c r="J356" s="171"/>
      <c r="K356" s="171"/>
      <c r="L356" s="171"/>
      <c r="M356" s="171"/>
      <c r="N356" s="180">
        <f t="shared" si="188"/>
        <v>0</v>
      </c>
      <c r="O356" s="180">
        <v>0</v>
      </c>
      <c r="P356" s="180">
        <v>0</v>
      </c>
      <c r="Q356" s="211">
        <v>0</v>
      </c>
      <c r="R356" s="211">
        <v>0</v>
      </c>
      <c r="S356" s="132" t="str">
        <f t="shared" si="182"/>
        <v>TAK</v>
      </c>
      <c r="T356" s="44">
        <f>N356</f>
        <v>0</v>
      </c>
      <c r="U356" s="44">
        <v>0</v>
      </c>
      <c r="V356" s="44"/>
      <c r="W356" s="44">
        <v>0</v>
      </c>
    </row>
    <row r="357" spans="1:23" s="58" customFormat="1" hidden="1" x14ac:dyDescent="0.2">
      <c r="A357" s="155"/>
      <c r="B357" s="157"/>
      <c r="C357" s="45">
        <v>6059</v>
      </c>
      <c r="D357" s="46" t="s">
        <v>152</v>
      </c>
      <c r="E357" s="44">
        <f t="shared" si="187"/>
        <v>0</v>
      </c>
      <c r="F357" s="47">
        <f t="shared" ref="F357:R357" si="190">SUM(F358:F358)</f>
        <v>0</v>
      </c>
      <c r="G357" s="47">
        <f t="shared" si="190"/>
        <v>0</v>
      </c>
      <c r="H357" s="47">
        <f t="shared" si="190"/>
        <v>0</v>
      </c>
      <c r="I357" s="47">
        <f t="shared" si="190"/>
        <v>0</v>
      </c>
      <c r="J357" s="47">
        <f t="shared" si="190"/>
        <v>0</v>
      </c>
      <c r="K357" s="47">
        <f t="shared" si="190"/>
        <v>0</v>
      </c>
      <c r="L357" s="47">
        <f t="shared" si="190"/>
        <v>0</v>
      </c>
      <c r="M357" s="47">
        <f t="shared" si="190"/>
        <v>0</v>
      </c>
      <c r="N357" s="180">
        <f t="shared" si="188"/>
        <v>0</v>
      </c>
      <c r="O357" s="44">
        <f t="shared" si="190"/>
        <v>0</v>
      </c>
      <c r="P357" s="44">
        <f t="shared" si="190"/>
        <v>0</v>
      </c>
      <c r="Q357" s="44">
        <f t="shared" si="190"/>
        <v>0</v>
      </c>
      <c r="R357" s="44">
        <f t="shared" si="190"/>
        <v>0</v>
      </c>
      <c r="S357" s="132" t="str">
        <f t="shared" si="182"/>
        <v>TAK</v>
      </c>
      <c r="T357" s="47">
        <f>SUM(T358)</f>
        <v>0</v>
      </c>
      <c r="U357" s="47">
        <f>SUM(U358)</f>
        <v>0</v>
      </c>
      <c r="V357" s="47"/>
      <c r="W357" s="47">
        <f>SUM(W358)</f>
        <v>0</v>
      </c>
    </row>
    <row r="358" spans="1:23" s="58" customFormat="1" hidden="1" x14ac:dyDescent="0.2">
      <c r="A358" s="155"/>
      <c r="B358" s="157"/>
      <c r="C358" s="42"/>
      <c r="D358" s="43" t="s">
        <v>230</v>
      </c>
      <c r="E358" s="44">
        <f t="shared" si="187"/>
        <v>0</v>
      </c>
      <c r="F358" s="172">
        <f t="shared" si="186"/>
        <v>0</v>
      </c>
      <c r="G358" s="172"/>
      <c r="H358" s="172"/>
      <c r="I358" s="172"/>
      <c r="J358" s="172"/>
      <c r="K358" s="172"/>
      <c r="L358" s="172"/>
      <c r="M358" s="172"/>
      <c r="N358" s="180">
        <f t="shared" si="188"/>
        <v>0</v>
      </c>
      <c r="O358" s="180">
        <v>0</v>
      </c>
      <c r="P358" s="180">
        <v>0</v>
      </c>
      <c r="Q358" s="212">
        <v>0</v>
      </c>
      <c r="R358" s="212">
        <v>0</v>
      </c>
      <c r="S358" s="132" t="str">
        <f t="shared" si="182"/>
        <v>TAK</v>
      </c>
      <c r="T358" s="44">
        <v>0</v>
      </c>
      <c r="U358" s="44">
        <v>0</v>
      </c>
      <c r="V358" s="44"/>
      <c r="W358" s="44">
        <v>0</v>
      </c>
    </row>
    <row r="359" spans="1:23" s="58" customFormat="1" hidden="1" x14ac:dyDescent="0.2">
      <c r="A359" s="155"/>
      <c r="B359" s="157"/>
      <c r="C359" s="145"/>
      <c r="D359" s="146" t="s">
        <v>391</v>
      </c>
      <c r="E359" s="44">
        <f t="shared" si="187"/>
        <v>51000</v>
      </c>
      <c r="F359" s="205"/>
      <c r="G359" s="205"/>
      <c r="H359" s="205"/>
      <c r="I359" s="205"/>
      <c r="J359" s="205"/>
      <c r="K359" s="205"/>
      <c r="L359" s="205"/>
      <c r="M359" s="205"/>
      <c r="N359" s="180">
        <f t="shared" si="188"/>
        <v>51000</v>
      </c>
      <c r="O359" s="329">
        <v>51000</v>
      </c>
      <c r="P359" s="329"/>
      <c r="Q359" s="330"/>
      <c r="R359" s="330"/>
      <c r="S359" s="132"/>
      <c r="T359" s="147"/>
      <c r="U359" s="147"/>
      <c r="V359" s="147"/>
      <c r="W359" s="147"/>
    </row>
    <row r="360" spans="1:23" s="295" customFormat="1" x14ac:dyDescent="0.2">
      <c r="A360" s="155"/>
      <c r="B360" s="63">
        <v>90002</v>
      </c>
      <c r="C360" s="156"/>
      <c r="D360" s="49" t="s">
        <v>205</v>
      </c>
      <c r="E360" s="50">
        <f>SUM(E361:E362,E364,E366)</f>
        <v>60000</v>
      </c>
      <c r="F360" s="50">
        <f t="shared" ref="F360:R360" si="191">SUM(F361:F362,F364,F366)</f>
        <v>60000</v>
      </c>
      <c r="G360" s="50">
        <f t="shared" si="191"/>
        <v>0</v>
      </c>
      <c r="H360" s="50">
        <f t="shared" si="191"/>
        <v>60000</v>
      </c>
      <c r="I360" s="50">
        <f t="shared" si="191"/>
        <v>0</v>
      </c>
      <c r="J360" s="50">
        <f t="shared" si="191"/>
        <v>0</v>
      </c>
      <c r="K360" s="50">
        <f t="shared" si="191"/>
        <v>0</v>
      </c>
      <c r="L360" s="50">
        <f t="shared" si="191"/>
        <v>0</v>
      </c>
      <c r="M360" s="50">
        <f t="shared" si="191"/>
        <v>0</v>
      </c>
      <c r="N360" s="50">
        <f t="shared" si="191"/>
        <v>0</v>
      </c>
      <c r="O360" s="50">
        <f t="shared" si="191"/>
        <v>0</v>
      </c>
      <c r="P360" s="50">
        <f t="shared" si="191"/>
        <v>0</v>
      </c>
      <c r="Q360" s="50">
        <f t="shared" si="191"/>
        <v>0</v>
      </c>
      <c r="R360" s="50">
        <f t="shared" si="191"/>
        <v>0</v>
      </c>
      <c r="S360" s="132" t="str">
        <f t="shared" si="182"/>
        <v>TAK</v>
      </c>
      <c r="T360" s="50">
        <f>SUM(T361:T362)</f>
        <v>0</v>
      </c>
      <c r="U360" s="50">
        <f>SUM(U361:U362)</f>
        <v>0</v>
      </c>
      <c r="V360" s="50"/>
      <c r="W360" s="50">
        <f>SUM(W361:W362)</f>
        <v>0</v>
      </c>
    </row>
    <row r="361" spans="1:23" s="295" customFormat="1" x14ac:dyDescent="0.2">
      <c r="A361" s="155"/>
      <c r="B361" s="157"/>
      <c r="C361" s="213">
        <v>4300</v>
      </c>
      <c r="D361" s="191" t="s">
        <v>154</v>
      </c>
      <c r="E361" s="44">
        <f>SUM(F361,N361)</f>
        <v>60000</v>
      </c>
      <c r="F361" s="44">
        <f t="shared" ref="F361:F362" si="192">SUM(G361:M361)</f>
        <v>60000</v>
      </c>
      <c r="G361" s="172">
        <v>0</v>
      </c>
      <c r="H361" s="172">
        <v>60000</v>
      </c>
      <c r="I361" s="172">
        <v>0</v>
      </c>
      <c r="J361" s="172">
        <v>0</v>
      </c>
      <c r="K361" s="172">
        <v>0</v>
      </c>
      <c r="L361" s="172">
        <v>0</v>
      </c>
      <c r="M361" s="172">
        <v>0</v>
      </c>
      <c r="N361" s="214">
        <v>0</v>
      </c>
      <c r="O361" s="384">
        <v>0</v>
      </c>
      <c r="P361" s="384">
        <v>0</v>
      </c>
      <c r="Q361" s="384">
        <v>0</v>
      </c>
      <c r="R361" s="384">
        <v>0</v>
      </c>
      <c r="S361" s="132" t="str">
        <f t="shared" si="182"/>
        <v>TAK</v>
      </c>
      <c r="T361" s="172">
        <v>0</v>
      </c>
      <c r="U361" s="172">
        <v>0</v>
      </c>
      <c r="V361" s="172"/>
      <c r="W361" s="172">
        <v>0</v>
      </c>
    </row>
    <row r="362" spans="1:23" s="56" customFormat="1" hidden="1" x14ac:dyDescent="0.2">
      <c r="A362" s="155"/>
      <c r="B362" s="157"/>
      <c r="C362" s="42">
        <v>6050</v>
      </c>
      <c r="D362" s="43" t="s">
        <v>152</v>
      </c>
      <c r="E362" s="44">
        <f>SUM(F362,N362)</f>
        <v>0</v>
      </c>
      <c r="F362" s="44">
        <f t="shared" si="192"/>
        <v>0</v>
      </c>
      <c r="G362" s="44">
        <f>SUM(G363:G363)</f>
        <v>0</v>
      </c>
      <c r="H362" s="44">
        <f>SUM(H363:H363)</f>
        <v>0</v>
      </c>
      <c r="I362" s="44">
        <f>SUM(I363:I363)</f>
        <v>0</v>
      </c>
      <c r="J362" s="44">
        <v>0</v>
      </c>
      <c r="K362" s="44">
        <v>0</v>
      </c>
      <c r="L362" s="44">
        <v>0</v>
      </c>
      <c r="M362" s="44">
        <v>0</v>
      </c>
      <c r="N362" s="180">
        <f>SUM(N363:N363)</f>
        <v>0</v>
      </c>
      <c r="O362" s="180">
        <f t="shared" ref="O362:R362" si="193">SUM(O363:O363)</f>
        <v>0</v>
      </c>
      <c r="P362" s="180">
        <f t="shared" si="193"/>
        <v>0</v>
      </c>
      <c r="Q362" s="180">
        <f t="shared" si="193"/>
        <v>0</v>
      </c>
      <c r="R362" s="180">
        <f t="shared" si="193"/>
        <v>0</v>
      </c>
      <c r="S362" s="132" t="str">
        <f t="shared" si="182"/>
        <v>TAK</v>
      </c>
      <c r="T362" s="44">
        <f>SUM(T363:T363)</f>
        <v>0</v>
      </c>
      <c r="U362" s="44">
        <f>SUM(U363:U363)</f>
        <v>0</v>
      </c>
      <c r="V362" s="44"/>
      <c r="W362" s="44">
        <f>SUM(W363:W363)</f>
        <v>0</v>
      </c>
    </row>
    <row r="363" spans="1:23" s="56" customFormat="1" hidden="1" x14ac:dyDescent="0.2">
      <c r="A363" s="155"/>
      <c r="B363" s="157"/>
      <c r="C363" s="177"/>
      <c r="D363" s="178" t="s">
        <v>231</v>
      </c>
      <c r="E363" s="179">
        <v>0</v>
      </c>
      <c r="F363" s="189">
        <v>0</v>
      </c>
      <c r="G363" s="189">
        <v>0</v>
      </c>
      <c r="H363" s="189">
        <v>0</v>
      </c>
      <c r="I363" s="189">
        <v>0</v>
      </c>
      <c r="J363" s="189">
        <v>0</v>
      </c>
      <c r="K363" s="189">
        <v>0</v>
      </c>
      <c r="L363" s="189">
        <v>0</v>
      </c>
      <c r="M363" s="189">
        <v>0</v>
      </c>
      <c r="N363" s="130">
        <v>0</v>
      </c>
      <c r="O363" s="182">
        <v>0</v>
      </c>
      <c r="P363" s="182">
        <v>0</v>
      </c>
      <c r="Q363" s="182">
        <v>0</v>
      </c>
      <c r="R363" s="182">
        <v>0</v>
      </c>
      <c r="S363" s="132" t="str">
        <f t="shared" si="182"/>
        <v>TAK</v>
      </c>
      <c r="T363" s="179">
        <v>0</v>
      </c>
      <c r="U363" s="179">
        <v>0</v>
      </c>
      <c r="V363" s="179"/>
      <c r="W363" s="179">
        <v>0</v>
      </c>
    </row>
    <row r="364" spans="1:23" s="58" customFormat="1" hidden="1" x14ac:dyDescent="0.2">
      <c r="A364" s="155"/>
      <c r="B364" s="157"/>
      <c r="C364" s="42">
        <v>6057</v>
      </c>
      <c r="D364" s="43" t="s">
        <v>152</v>
      </c>
      <c r="E364" s="48">
        <f t="shared" ref="E364:R364" si="194">SUM(E365:E365)</f>
        <v>0</v>
      </c>
      <c r="F364" s="48">
        <f t="shared" si="194"/>
        <v>0</v>
      </c>
      <c r="G364" s="48">
        <f t="shared" si="194"/>
        <v>0</v>
      </c>
      <c r="H364" s="48">
        <f t="shared" si="194"/>
        <v>0</v>
      </c>
      <c r="I364" s="48">
        <f t="shared" si="194"/>
        <v>0</v>
      </c>
      <c r="J364" s="48">
        <f t="shared" si="194"/>
        <v>0</v>
      </c>
      <c r="K364" s="48">
        <f t="shared" si="194"/>
        <v>0</v>
      </c>
      <c r="L364" s="48">
        <f t="shared" si="194"/>
        <v>0</v>
      </c>
      <c r="M364" s="48">
        <f t="shared" si="194"/>
        <v>0</v>
      </c>
      <c r="N364" s="48">
        <f t="shared" si="194"/>
        <v>0</v>
      </c>
      <c r="O364" s="48">
        <f t="shared" si="194"/>
        <v>0</v>
      </c>
      <c r="P364" s="48">
        <f t="shared" si="194"/>
        <v>0</v>
      </c>
      <c r="Q364" s="48">
        <f t="shared" si="194"/>
        <v>0</v>
      </c>
      <c r="R364" s="48">
        <f t="shared" si="194"/>
        <v>0</v>
      </c>
      <c r="S364" s="132" t="str">
        <f t="shared" ref="S364" si="195">IF(SUM(N364,F364)=E364,"TAK","NIE")</f>
        <v>TAK</v>
      </c>
      <c r="T364" s="48" t="e">
        <f>SUM(#REF!)</f>
        <v>#REF!</v>
      </c>
      <c r="U364" s="48" t="e">
        <f>SUM(#REF!)</f>
        <v>#REF!</v>
      </c>
      <c r="V364" s="48"/>
      <c r="W364" s="48" t="e">
        <f>SUM(#REF!)</f>
        <v>#REF!</v>
      </c>
    </row>
    <row r="365" spans="1:23" s="58" customFormat="1" hidden="1" x14ac:dyDescent="0.2">
      <c r="A365" s="155"/>
      <c r="B365" s="157"/>
      <c r="C365" s="42"/>
      <c r="D365" s="43" t="s">
        <v>320</v>
      </c>
      <c r="E365" s="44">
        <f t="shared" ref="E365" si="196">SUM(F365,N365)</f>
        <v>0</v>
      </c>
      <c r="F365" s="171">
        <f t="shared" ref="F365" si="197">SUM(G365:M365)</f>
        <v>0</v>
      </c>
      <c r="G365" s="171"/>
      <c r="H365" s="171"/>
      <c r="I365" s="171"/>
      <c r="J365" s="171"/>
      <c r="K365" s="171"/>
      <c r="L365" s="171"/>
      <c r="M365" s="171"/>
      <c r="N365" s="180">
        <f>SUM(O365,Q365:R365)</f>
        <v>0</v>
      </c>
      <c r="O365" s="211">
        <v>0</v>
      </c>
      <c r="P365" s="211">
        <v>0</v>
      </c>
      <c r="Q365" s="211">
        <v>0</v>
      </c>
      <c r="R365" s="211">
        <v>0</v>
      </c>
      <c r="S365" s="132"/>
      <c r="T365" s="180"/>
      <c r="U365" s="180"/>
      <c r="V365" s="180"/>
      <c r="W365" s="180"/>
    </row>
    <row r="366" spans="1:23" s="58" customFormat="1" hidden="1" x14ac:dyDescent="0.2">
      <c r="A366" s="155"/>
      <c r="B366" s="157"/>
      <c r="C366" s="45">
        <v>6059</v>
      </c>
      <c r="D366" s="46" t="s">
        <v>152</v>
      </c>
      <c r="E366" s="47">
        <f t="shared" ref="E366:R366" si="198">SUM(E367:E367)</f>
        <v>0</v>
      </c>
      <c r="F366" s="47">
        <f t="shared" si="198"/>
        <v>0</v>
      </c>
      <c r="G366" s="47">
        <f t="shared" si="198"/>
        <v>0</v>
      </c>
      <c r="H366" s="47">
        <f t="shared" si="198"/>
        <v>0</v>
      </c>
      <c r="I366" s="47">
        <f t="shared" si="198"/>
        <v>0</v>
      </c>
      <c r="J366" s="47">
        <f t="shared" si="198"/>
        <v>0</v>
      </c>
      <c r="K366" s="47">
        <f t="shared" si="198"/>
        <v>0</v>
      </c>
      <c r="L366" s="47">
        <f t="shared" si="198"/>
        <v>0</v>
      </c>
      <c r="M366" s="47">
        <f t="shared" si="198"/>
        <v>0</v>
      </c>
      <c r="N366" s="47">
        <f t="shared" si="198"/>
        <v>0</v>
      </c>
      <c r="O366" s="44">
        <f t="shared" si="198"/>
        <v>0</v>
      </c>
      <c r="P366" s="44">
        <f t="shared" si="198"/>
        <v>0</v>
      </c>
      <c r="Q366" s="44">
        <f t="shared" si="198"/>
        <v>0</v>
      </c>
      <c r="R366" s="44">
        <f t="shared" si="198"/>
        <v>0</v>
      </c>
      <c r="S366" s="132" t="str">
        <f t="shared" ref="S366" si="199">IF(SUM(N366,F366)=E366,"TAK","NIE")</f>
        <v>TAK</v>
      </c>
      <c r="T366" s="47" t="e">
        <f>SUM(#REF!)</f>
        <v>#REF!</v>
      </c>
      <c r="U366" s="47" t="e">
        <f>SUM(#REF!)</f>
        <v>#REF!</v>
      </c>
      <c r="V366" s="47"/>
      <c r="W366" s="47" t="e">
        <f>SUM(#REF!)</f>
        <v>#REF!</v>
      </c>
    </row>
    <row r="367" spans="1:23" s="58" customFormat="1" hidden="1" x14ac:dyDescent="0.2">
      <c r="A367" s="155"/>
      <c r="B367" s="157"/>
      <c r="C367" s="42"/>
      <c r="D367" s="43" t="s">
        <v>320</v>
      </c>
      <c r="E367" s="44">
        <f t="shared" ref="E367" si="200">SUM(F367,N367)</f>
        <v>0</v>
      </c>
      <c r="F367" s="171">
        <f t="shared" ref="F367" si="201">SUM(G367:M367)</f>
        <v>0</v>
      </c>
      <c r="G367" s="171"/>
      <c r="H367" s="171"/>
      <c r="I367" s="171"/>
      <c r="J367" s="171"/>
      <c r="K367" s="171"/>
      <c r="L367" s="171"/>
      <c r="M367" s="171"/>
      <c r="N367" s="180">
        <f>SUM(O367,Q367:R367)</f>
        <v>0</v>
      </c>
      <c r="O367" s="211">
        <v>0</v>
      </c>
      <c r="P367" s="211">
        <v>0</v>
      </c>
      <c r="Q367" s="211">
        <v>0</v>
      </c>
      <c r="R367" s="211">
        <v>0</v>
      </c>
      <c r="S367" s="132"/>
      <c r="T367" s="180"/>
      <c r="U367" s="180"/>
      <c r="V367" s="180"/>
      <c r="W367" s="180"/>
    </row>
    <row r="368" spans="1:23" s="56" customFormat="1" x14ac:dyDescent="0.2">
      <c r="A368" s="155"/>
      <c r="B368" s="63">
        <v>90003</v>
      </c>
      <c r="C368" s="156"/>
      <c r="D368" s="49" t="s">
        <v>206</v>
      </c>
      <c r="E368" s="50">
        <f>SUM(E369:E377)</f>
        <v>63484</v>
      </c>
      <c r="F368" s="50">
        <f t="shared" ref="F368:N368" si="202">SUM(F369:F377)</f>
        <v>63484</v>
      </c>
      <c r="G368" s="50">
        <f t="shared" si="202"/>
        <v>55861</v>
      </c>
      <c r="H368" s="50">
        <f t="shared" si="202"/>
        <v>6823</v>
      </c>
      <c r="I368" s="50">
        <f t="shared" si="202"/>
        <v>0</v>
      </c>
      <c r="J368" s="50">
        <f t="shared" si="202"/>
        <v>800</v>
      </c>
      <c r="K368" s="50">
        <f t="shared" si="202"/>
        <v>0</v>
      </c>
      <c r="L368" s="50">
        <f t="shared" si="202"/>
        <v>0</v>
      </c>
      <c r="M368" s="50">
        <f t="shared" si="202"/>
        <v>0</v>
      </c>
      <c r="N368" s="129">
        <f t="shared" si="202"/>
        <v>0</v>
      </c>
      <c r="O368" s="129">
        <f t="shared" ref="O368:R368" si="203">SUM(O369:O377)</f>
        <v>0</v>
      </c>
      <c r="P368" s="129">
        <f t="shared" si="203"/>
        <v>0</v>
      </c>
      <c r="Q368" s="129">
        <f t="shared" si="203"/>
        <v>0</v>
      </c>
      <c r="R368" s="206">
        <f t="shared" si="203"/>
        <v>0</v>
      </c>
      <c r="S368" s="132" t="str">
        <f t="shared" si="182"/>
        <v>TAK</v>
      </c>
      <c r="T368" s="50">
        <f>SUM(T369:T377)</f>
        <v>0</v>
      </c>
      <c r="U368" s="50">
        <f>SUM(U369:U377)</f>
        <v>0</v>
      </c>
      <c r="V368" s="50"/>
      <c r="W368" s="50">
        <f>SUM(W369:W377)</f>
        <v>0</v>
      </c>
    </row>
    <row r="369" spans="1:23" s="295" customFormat="1" x14ac:dyDescent="0.2">
      <c r="A369" s="155"/>
      <c r="B369" s="157"/>
      <c r="C369" s="145">
        <v>3020</v>
      </c>
      <c r="D369" s="146" t="s">
        <v>218</v>
      </c>
      <c r="E369" s="147">
        <f t="shared" ref="E369:E377" si="204">SUM(F369,N369)</f>
        <v>800</v>
      </c>
      <c r="F369" s="147">
        <f t="shared" ref="F369:F377" si="205">SUM(G369:M369)</f>
        <v>800</v>
      </c>
      <c r="G369" s="451">
        <v>0</v>
      </c>
      <c r="H369" s="451">
        <v>0</v>
      </c>
      <c r="I369" s="451">
        <v>0</v>
      </c>
      <c r="J369" s="451">
        <v>800</v>
      </c>
      <c r="K369" s="451">
        <v>0</v>
      </c>
      <c r="L369" s="451">
        <v>0</v>
      </c>
      <c r="M369" s="451">
        <v>0</v>
      </c>
      <c r="N369" s="450">
        <v>0</v>
      </c>
      <c r="O369" s="450">
        <v>0</v>
      </c>
      <c r="P369" s="450">
        <v>0</v>
      </c>
      <c r="Q369" s="450">
        <v>0</v>
      </c>
      <c r="R369" s="451">
        <v>0</v>
      </c>
      <c r="S369" s="132" t="str">
        <f t="shared" si="182"/>
        <v>TAK</v>
      </c>
      <c r="T369" s="451">
        <v>0</v>
      </c>
      <c r="U369" s="451">
        <v>0</v>
      </c>
      <c r="V369" s="451"/>
      <c r="W369" s="451">
        <v>0</v>
      </c>
    </row>
    <row r="370" spans="1:23" s="295" customFormat="1" x14ac:dyDescent="0.2">
      <c r="A370" s="155"/>
      <c r="B370" s="157"/>
      <c r="C370" s="42">
        <v>4010</v>
      </c>
      <c r="D370" s="43" t="s">
        <v>163</v>
      </c>
      <c r="E370" s="44">
        <f t="shared" si="204"/>
        <v>43970</v>
      </c>
      <c r="F370" s="44">
        <f t="shared" si="205"/>
        <v>43970</v>
      </c>
      <c r="G370" s="44">
        <v>43970</v>
      </c>
      <c r="H370" s="171">
        <v>0</v>
      </c>
      <c r="I370" s="171">
        <v>0</v>
      </c>
      <c r="J370" s="171">
        <v>0</v>
      </c>
      <c r="K370" s="171">
        <v>0</v>
      </c>
      <c r="L370" s="171">
        <v>0</v>
      </c>
      <c r="M370" s="171">
        <v>0</v>
      </c>
      <c r="N370" s="183">
        <v>0</v>
      </c>
      <c r="O370" s="183">
        <v>0</v>
      </c>
      <c r="P370" s="183">
        <v>0</v>
      </c>
      <c r="Q370" s="183">
        <v>0</v>
      </c>
      <c r="R370" s="171">
        <v>0</v>
      </c>
      <c r="S370" s="132" t="str">
        <f t="shared" si="182"/>
        <v>TAK</v>
      </c>
      <c r="T370" s="171">
        <v>0</v>
      </c>
      <c r="U370" s="171">
        <v>0</v>
      </c>
      <c r="V370" s="171"/>
      <c r="W370" s="171">
        <v>0</v>
      </c>
    </row>
    <row r="371" spans="1:23" s="295" customFormat="1" x14ac:dyDescent="0.2">
      <c r="A371" s="155"/>
      <c r="B371" s="157"/>
      <c r="C371" s="42">
        <v>4040</v>
      </c>
      <c r="D371" s="43" t="s">
        <v>164</v>
      </c>
      <c r="E371" s="44">
        <f t="shared" si="204"/>
        <v>3515</v>
      </c>
      <c r="F371" s="44">
        <f t="shared" si="205"/>
        <v>3515</v>
      </c>
      <c r="G371" s="44">
        <v>3515</v>
      </c>
      <c r="H371" s="171">
        <v>0</v>
      </c>
      <c r="I371" s="171">
        <v>0</v>
      </c>
      <c r="J371" s="171">
        <v>0</v>
      </c>
      <c r="K371" s="171">
        <v>0</v>
      </c>
      <c r="L371" s="171">
        <v>0</v>
      </c>
      <c r="M371" s="171">
        <v>0</v>
      </c>
      <c r="N371" s="183">
        <v>0</v>
      </c>
      <c r="O371" s="183">
        <v>0</v>
      </c>
      <c r="P371" s="183">
        <v>0</v>
      </c>
      <c r="Q371" s="183">
        <v>0</v>
      </c>
      <c r="R371" s="171">
        <v>0</v>
      </c>
      <c r="S371" s="132" t="str">
        <f t="shared" si="182"/>
        <v>TAK</v>
      </c>
      <c r="T371" s="171">
        <v>0</v>
      </c>
      <c r="U371" s="171">
        <v>0</v>
      </c>
      <c r="V371" s="171"/>
      <c r="W371" s="171">
        <v>0</v>
      </c>
    </row>
    <row r="372" spans="1:23" s="295" customFormat="1" x14ac:dyDescent="0.2">
      <c r="A372" s="155"/>
      <c r="B372" s="157"/>
      <c r="C372" s="42">
        <v>4110</v>
      </c>
      <c r="D372" s="43" t="s">
        <v>161</v>
      </c>
      <c r="E372" s="44">
        <f t="shared" si="204"/>
        <v>7213</v>
      </c>
      <c r="F372" s="44">
        <f t="shared" si="205"/>
        <v>7213</v>
      </c>
      <c r="G372" s="171">
        <v>7213</v>
      </c>
      <c r="H372" s="44">
        <v>0</v>
      </c>
      <c r="I372" s="171">
        <v>0</v>
      </c>
      <c r="J372" s="171">
        <v>0</v>
      </c>
      <c r="K372" s="171">
        <v>0</v>
      </c>
      <c r="L372" s="171">
        <v>0</v>
      </c>
      <c r="M372" s="171">
        <v>0</v>
      </c>
      <c r="N372" s="183">
        <v>0</v>
      </c>
      <c r="O372" s="183">
        <v>0</v>
      </c>
      <c r="P372" s="183">
        <v>0</v>
      </c>
      <c r="Q372" s="183">
        <v>0</v>
      </c>
      <c r="R372" s="171">
        <v>0</v>
      </c>
      <c r="S372" s="132" t="str">
        <f t="shared" si="182"/>
        <v>TAK</v>
      </c>
      <c r="T372" s="171">
        <v>0</v>
      </c>
      <c r="U372" s="171">
        <v>0</v>
      </c>
      <c r="V372" s="171"/>
      <c r="W372" s="171">
        <v>0</v>
      </c>
    </row>
    <row r="373" spans="1:23" s="295" customFormat="1" x14ac:dyDescent="0.2">
      <c r="A373" s="155"/>
      <c r="B373" s="157"/>
      <c r="C373" s="42">
        <v>4120</v>
      </c>
      <c r="D373" s="43" t="s">
        <v>162</v>
      </c>
      <c r="E373" s="44">
        <f t="shared" si="204"/>
        <v>1163</v>
      </c>
      <c r="F373" s="44">
        <f t="shared" si="205"/>
        <v>1163</v>
      </c>
      <c r="G373" s="171">
        <v>1163</v>
      </c>
      <c r="H373" s="44">
        <v>0</v>
      </c>
      <c r="I373" s="171">
        <v>0</v>
      </c>
      <c r="J373" s="171">
        <v>0</v>
      </c>
      <c r="K373" s="171">
        <v>0</v>
      </c>
      <c r="L373" s="171">
        <v>0</v>
      </c>
      <c r="M373" s="171">
        <v>0</v>
      </c>
      <c r="N373" s="183">
        <v>0</v>
      </c>
      <c r="O373" s="183">
        <v>0</v>
      </c>
      <c r="P373" s="183">
        <v>0</v>
      </c>
      <c r="Q373" s="183">
        <v>0</v>
      </c>
      <c r="R373" s="171">
        <v>0</v>
      </c>
      <c r="S373" s="132" t="str">
        <f t="shared" si="182"/>
        <v>TAK</v>
      </c>
      <c r="T373" s="171">
        <v>0</v>
      </c>
      <c r="U373" s="171">
        <v>0</v>
      </c>
      <c r="V373" s="171"/>
      <c r="W373" s="171">
        <v>0</v>
      </c>
    </row>
    <row r="374" spans="1:23" s="295" customFormat="1" x14ac:dyDescent="0.2">
      <c r="A374" s="155"/>
      <c r="B374" s="157"/>
      <c r="C374" s="42">
        <v>4210</v>
      </c>
      <c r="D374" s="43" t="s">
        <v>158</v>
      </c>
      <c r="E374" s="44">
        <f t="shared" si="204"/>
        <v>1500</v>
      </c>
      <c r="F374" s="44">
        <f t="shared" si="205"/>
        <v>1500</v>
      </c>
      <c r="G374" s="171">
        <v>0</v>
      </c>
      <c r="H374" s="171">
        <v>1500</v>
      </c>
      <c r="I374" s="171">
        <v>0</v>
      </c>
      <c r="J374" s="171">
        <v>0</v>
      </c>
      <c r="K374" s="171">
        <v>0</v>
      </c>
      <c r="L374" s="171">
        <v>0</v>
      </c>
      <c r="M374" s="171">
        <v>0</v>
      </c>
      <c r="N374" s="183">
        <v>0</v>
      </c>
      <c r="O374" s="183">
        <v>0</v>
      </c>
      <c r="P374" s="183">
        <v>0</v>
      </c>
      <c r="Q374" s="183">
        <v>0</v>
      </c>
      <c r="R374" s="171">
        <v>0</v>
      </c>
      <c r="S374" s="132" t="str">
        <f t="shared" si="182"/>
        <v>TAK</v>
      </c>
      <c r="T374" s="171">
        <v>0</v>
      </c>
      <c r="U374" s="171">
        <v>0</v>
      </c>
      <c r="V374" s="171"/>
      <c r="W374" s="171">
        <v>0</v>
      </c>
    </row>
    <row r="375" spans="1:23" s="295" customFormat="1" x14ac:dyDescent="0.2">
      <c r="A375" s="155"/>
      <c r="B375" s="157"/>
      <c r="C375" s="42">
        <v>4280</v>
      </c>
      <c r="D375" s="43" t="s">
        <v>173</v>
      </c>
      <c r="E375" s="44">
        <f t="shared" si="204"/>
        <v>100</v>
      </c>
      <c r="F375" s="44">
        <f t="shared" si="205"/>
        <v>100</v>
      </c>
      <c r="G375" s="171">
        <v>0</v>
      </c>
      <c r="H375" s="171">
        <v>100</v>
      </c>
      <c r="I375" s="171">
        <v>0</v>
      </c>
      <c r="J375" s="171">
        <v>0</v>
      </c>
      <c r="K375" s="171">
        <v>0</v>
      </c>
      <c r="L375" s="171">
        <v>0</v>
      </c>
      <c r="M375" s="171">
        <v>0</v>
      </c>
      <c r="N375" s="183">
        <v>0</v>
      </c>
      <c r="O375" s="183">
        <v>0</v>
      </c>
      <c r="P375" s="183">
        <v>0</v>
      </c>
      <c r="Q375" s="183">
        <v>0</v>
      </c>
      <c r="R375" s="171">
        <v>0</v>
      </c>
      <c r="S375" s="132" t="str">
        <f t="shared" si="182"/>
        <v>TAK</v>
      </c>
      <c r="T375" s="171">
        <v>0</v>
      </c>
      <c r="U375" s="171">
        <v>0</v>
      </c>
      <c r="V375" s="171"/>
      <c r="W375" s="171">
        <v>0</v>
      </c>
    </row>
    <row r="376" spans="1:23" s="295" customFormat="1" x14ac:dyDescent="0.2">
      <c r="A376" s="155"/>
      <c r="B376" s="157"/>
      <c r="C376" s="42">
        <v>4300</v>
      </c>
      <c r="D376" s="43" t="s">
        <v>154</v>
      </c>
      <c r="E376" s="44">
        <f t="shared" si="204"/>
        <v>3500</v>
      </c>
      <c r="F376" s="44">
        <f t="shared" si="205"/>
        <v>3500</v>
      </c>
      <c r="G376" s="171">
        <v>0</v>
      </c>
      <c r="H376" s="171">
        <v>3500</v>
      </c>
      <c r="I376" s="171">
        <v>0</v>
      </c>
      <c r="J376" s="171">
        <v>0</v>
      </c>
      <c r="K376" s="171">
        <v>0</v>
      </c>
      <c r="L376" s="171">
        <v>0</v>
      </c>
      <c r="M376" s="171">
        <v>0</v>
      </c>
      <c r="N376" s="183">
        <v>0</v>
      </c>
      <c r="O376" s="183">
        <v>0</v>
      </c>
      <c r="P376" s="183">
        <v>0</v>
      </c>
      <c r="Q376" s="183">
        <v>0</v>
      </c>
      <c r="R376" s="171">
        <v>0</v>
      </c>
      <c r="S376" s="132" t="str">
        <f t="shared" si="182"/>
        <v>TAK</v>
      </c>
      <c r="T376" s="171">
        <v>0</v>
      </c>
      <c r="U376" s="171">
        <v>0</v>
      </c>
      <c r="V376" s="171"/>
      <c r="W376" s="171">
        <v>0</v>
      </c>
    </row>
    <row r="377" spans="1:23" s="295" customFormat="1" x14ac:dyDescent="0.2">
      <c r="A377" s="155"/>
      <c r="B377" s="157"/>
      <c r="C377" s="177">
        <v>4440</v>
      </c>
      <c r="D377" s="178" t="s">
        <v>167</v>
      </c>
      <c r="E377" s="179">
        <f t="shared" si="204"/>
        <v>1723</v>
      </c>
      <c r="F377" s="179">
        <f t="shared" si="205"/>
        <v>1723</v>
      </c>
      <c r="G377" s="189">
        <v>0</v>
      </c>
      <c r="H377" s="179">
        <v>1723</v>
      </c>
      <c r="I377" s="189">
        <v>0</v>
      </c>
      <c r="J377" s="189">
        <v>0</v>
      </c>
      <c r="K377" s="189">
        <v>0</v>
      </c>
      <c r="L377" s="189">
        <v>0</v>
      </c>
      <c r="M377" s="189">
        <v>0</v>
      </c>
      <c r="N377" s="480">
        <v>0</v>
      </c>
      <c r="O377" s="480">
        <v>0</v>
      </c>
      <c r="P377" s="480">
        <v>0</v>
      </c>
      <c r="Q377" s="480">
        <v>0</v>
      </c>
      <c r="R377" s="189">
        <v>0</v>
      </c>
      <c r="S377" s="132" t="str">
        <f t="shared" si="182"/>
        <v>TAK</v>
      </c>
      <c r="T377" s="189">
        <v>0</v>
      </c>
      <c r="U377" s="189">
        <v>0</v>
      </c>
      <c r="V377" s="189"/>
      <c r="W377" s="189">
        <v>0</v>
      </c>
    </row>
    <row r="378" spans="1:23" s="56" customFormat="1" x14ac:dyDescent="0.2">
      <c r="A378" s="155"/>
      <c r="B378" s="63">
        <v>90004</v>
      </c>
      <c r="C378" s="156"/>
      <c r="D378" s="49" t="s">
        <v>207</v>
      </c>
      <c r="E378" s="50">
        <f>SUM(E379:E382,E385:E386)</f>
        <v>19402</v>
      </c>
      <c r="F378" s="50">
        <f t="shared" ref="F378:R378" si="206">SUM(F379:F382,F385:F386)</f>
        <v>19402</v>
      </c>
      <c r="G378" s="50">
        <f t="shared" si="206"/>
        <v>2900</v>
      </c>
      <c r="H378" s="50">
        <f t="shared" si="206"/>
        <v>16502</v>
      </c>
      <c r="I378" s="50">
        <f t="shared" si="206"/>
        <v>0</v>
      </c>
      <c r="J378" s="50">
        <f t="shared" si="206"/>
        <v>0</v>
      </c>
      <c r="K378" s="50">
        <f t="shared" si="206"/>
        <v>0</v>
      </c>
      <c r="L378" s="50">
        <f t="shared" si="206"/>
        <v>0</v>
      </c>
      <c r="M378" s="50">
        <f t="shared" si="206"/>
        <v>0</v>
      </c>
      <c r="N378" s="50">
        <f t="shared" si="206"/>
        <v>0</v>
      </c>
      <c r="O378" s="50">
        <f t="shared" si="206"/>
        <v>0</v>
      </c>
      <c r="P378" s="50">
        <f t="shared" si="206"/>
        <v>0</v>
      </c>
      <c r="Q378" s="50">
        <f t="shared" si="206"/>
        <v>0</v>
      </c>
      <c r="R378" s="50">
        <f t="shared" si="206"/>
        <v>0</v>
      </c>
      <c r="S378" s="132" t="str">
        <f t="shared" si="182"/>
        <v>TAK</v>
      </c>
      <c r="T378" s="50">
        <f>SUM(T379:T386)</f>
        <v>0</v>
      </c>
      <c r="U378" s="50">
        <f>SUM(U379:U386)</f>
        <v>0</v>
      </c>
      <c r="V378" s="50"/>
      <c r="W378" s="50">
        <f>SUM(W379:W386)</f>
        <v>0</v>
      </c>
    </row>
    <row r="379" spans="1:23" s="295" customFormat="1" x14ac:dyDescent="0.2">
      <c r="A379" s="155"/>
      <c r="B379" s="157"/>
      <c r="C379" s="387">
        <v>4110</v>
      </c>
      <c r="D379" s="40" t="s">
        <v>161</v>
      </c>
      <c r="E379" s="41">
        <f t="shared" ref="E379:E386" si="207">SUM(F379,N379)</f>
        <v>350</v>
      </c>
      <c r="F379" s="41">
        <f t="shared" ref="F379:F386" si="208">SUM(G379:M379)</f>
        <v>350</v>
      </c>
      <c r="G379" s="41">
        <v>350</v>
      </c>
      <c r="H379" s="41">
        <v>0</v>
      </c>
      <c r="I379" s="395">
        <v>0</v>
      </c>
      <c r="J379" s="395">
        <v>0</v>
      </c>
      <c r="K379" s="395">
        <v>0</v>
      </c>
      <c r="L379" s="395">
        <v>0</v>
      </c>
      <c r="M379" s="395">
        <v>0</v>
      </c>
      <c r="N379" s="396">
        <v>0</v>
      </c>
      <c r="O379" s="396">
        <v>0</v>
      </c>
      <c r="P379" s="396">
        <v>0</v>
      </c>
      <c r="Q379" s="396">
        <v>0</v>
      </c>
      <c r="R379" s="395">
        <v>0</v>
      </c>
      <c r="S379" s="132" t="str">
        <f t="shared" si="182"/>
        <v>TAK</v>
      </c>
      <c r="T379" s="395">
        <v>0</v>
      </c>
      <c r="U379" s="395">
        <v>0</v>
      </c>
      <c r="V379" s="395"/>
      <c r="W379" s="395">
        <v>0</v>
      </c>
    </row>
    <row r="380" spans="1:23" s="295" customFormat="1" x14ac:dyDescent="0.2">
      <c r="A380" s="155"/>
      <c r="B380" s="157"/>
      <c r="C380" s="42">
        <v>4120</v>
      </c>
      <c r="D380" s="43" t="s">
        <v>162</v>
      </c>
      <c r="E380" s="44">
        <f t="shared" si="207"/>
        <v>50</v>
      </c>
      <c r="F380" s="44">
        <f t="shared" si="208"/>
        <v>50</v>
      </c>
      <c r="G380" s="44">
        <v>50</v>
      </c>
      <c r="H380" s="44">
        <v>0</v>
      </c>
      <c r="I380" s="171">
        <v>0</v>
      </c>
      <c r="J380" s="171">
        <v>0</v>
      </c>
      <c r="K380" s="171">
        <v>0</v>
      </c>
      <c r="L380" s="171">
        <v>0</v>
      </c>
      <c r="M380" s="171">
        <v>0</v>
      </c>
      <c r="N380" s="183">
        <v>0</v>
      </c>
      <c r="O380" s="183">
        <v>0</v>
      </c>
      <c r="P380" s="183">
        <v>0</v>
      </c>
      <c r="Q380" s="183">
        <v>0</v>
      </c>
      <c r="R380" s="171">
        <v>0</v>
      </c>
      <c r="S380" s="132" t="str">
        <f t="shared" si="182"/>
        <v>TAK</v>
      </c>
      <c r="T380" s="171">
        <v>0</v>
      </c>
      <c r="U380" s="171">
        <v>0</v>
      </c>
      <c r="V380" s="171"/>
      <c r="W380" s="171">
        <v>0</v>
      </c>
    </row>
    <row r="381" spans="1:23" s="295" customFormat="1" x14ac:dyDescent="0.2">
      <c r="A381" s="155"/>
      <c r="B381" s="157"/>
      <c r="C381" s="42">
        <v>4170</v>
      </c>
      <c r="D381" s="43" t="s">
        <v>157</v>
      </c>
      <c r="E381" s="44">
        <f t="shared" si="207"/>
        <v>2500</v>
      </c>
      <c r="F381" s="44">
        <f t="shared" si="208"/>
        <v>2500</v>
      </c>
      <c r="G381" s="44">
        <v>2500</v>
      </c>
      <c r="H381" s="171">
        <v>0</v>
      </c>
      <c r="I381" s="171">
        <v>0</v>
      </c>
      <c r="J381" s="171">
        <v>0</v>
      </c>
      <c r="K381" s="171">
        <v>0</v>
      </c>
      <c r="L381" s="171">
        <v>0</v>
      </c>
      <c r="M381" s="171">
        <v>0</v>
      </c>
      <c r="N381" s="183">
        <v>0</v>
      </c>
      <c r="O381" s="183">
        <v>0</v>
      </c>
      <c r="P381" s="183">
        <v>0</v>
      </c>
      <c r="Q381" s="183">
        <v>0</v>
      </c>
      <c r="R381" s="171">
        <v>0</v>
      </c>
      <c r="S381" s="132" t="str">
        <f t="shared" si="182"/>
        <v>TAK</v>
      </c>
      <c r="T381" s="171">
        <v>0</v>
      </c>
      <c r="U381" s="171">
        <v>0</v>
      </c>
      <c r="V381" s="171"/>
      <c r="W381" s="171">
        <v>0</v>
      </c>
    </row>
    <row r="382" spans="1:23" s="295" customFormat="1" x14ac:dyDescent="0.2">
      <c r="A382" s="155"/>
      <c r="B382" s="157"/>
      <c r="C382" s="45">
        <v>4210</v>
      </c>
      <c r="D382" s="46" t="s">
        <v>158</v>
      </c>
      <c r="E382" s="47">
        <v>5502</v>
      </c>
      <c r="F382" s="47">
        <v>5502</v>
      </c>
      <c r="G382" s="47">
        <v>0</v>
      </c>
      <c r="H382" s="47">
        <v>5502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132" t="str">
        <f t="shared" si="182"/>
        <v>TAK</v>
      </c>
      <c r="T382" s="187">
        <v>0</v>
      </c>
      <c r="U382" s="187">
        <v>0</v>
      </c>
      <c r="V382" s="187"/>
      <c r="W382" s="187">
        <v>0</v>
      </c>
    </row>
    <row r="383" spans="1:23" s="56" customFormat="1" hidden="1" x14ac:dyDescent="0.2">
      <c r="A383" s="155"/>
      <c r="B383" s="157"/>
      <c r="C383" s="213"/>
      <c r="D383" s="191" t="s">
        <v>366</v>
      </c>
      <c r="E383" s="192">
        <f>SUM(F383,N383)</f>
        <v>100</v>
      </c>
      <c r="F383" s="192">
        <f>SUM(G383:M383)</f>
        <v>100</v>
      </c>
      <c r="G383" s="193"/>
      <c r="H383" s="193">
        <v>100</v>
      </c>
      <c r="I383" s="193"/>
      <c r="J383" s="193"/>
      <c r="K383" s="193"/>
      <c r="L383" s="193"/>
      <c r="M383" s="193"/>
      <c r="N383" s="194"/>
      <c r="O383" s="194"/>
      <c r="P383" s="194"/>
      <c r="Q383" s="194"/>
      <c r="R383" s="193"/>
      <c r="S383" s="132"/>
      <c r="T383" s="193"/>
      <c r="U383" s="193"/>
      <c r="V383" s="193"/>
      <c r="W383" s="193"/>
    </row>
    <row r="384" spans="1:23" s="56" customFormat="1" hidden="1" x14ac:dyDescent="0.2">
      <c r="A384" s="155"/>
      <c r="B384" s="157"/>
      <c r="C384" s="213"/>
      <c r="D384" s="191" t="s">
        <v>367</v>
      </c>
      <c r="E384" s="192">
        <f t="shared" ref="E384" si="209">SUM(F384,N384)</f>
        <v>401.72</v>
      </c>
      <c r="F384" s="192">
        <f t="shared" ref="F384" si="210">SUM(G384:M384)</f>
        <v>401.72</v>
      </c>
      <c r="G384" s="193"/>
      <c r="H384" s="193">
        <v>401.72</v>
      </c>
      <c r="I384" s="193"/>
      <c r="J384" s="193"/>
      <c r="K384" s="193"/>
      <c r="L384" s="193"/>
      <c r="M384" s="193"/>
      <c r="N384" s="194"/>
      <c r="O384" s="194"/>
      <c r="P384" s="194"/>
      <c r="Q384" s="194"/>
      <c r="R384" s="193"/>
      <c r="S384" s="132"/>
      <c r="T384" s="193"/>
      <c r="U384" s="193"/>
      <c r="V384" s="193"/>
      <c r="W384" s="193"/>
    </row>
    <row r="385" spans="1:23" s="295" customFormat="1" x14ac:dyDescent="0.2">
      <c r="A385" s="155"/>
      <c r="B385" s="157"/>
      <c r="C385" s="42">
        <v>4270</v>
      </c>
      <c r="D385" s="43" t="s">
        <v>150</v>
      </c>
      <c r="E385" s="44">
        <f t="shared" si="207"/>
        <v>1000</v>
      </c>
      <c r="F385" s="44">
        <f t="shared" si="208"/>
        <v>1000</v>
      </c>
      <c r="G385" s="171">
        <v>0</v>
      </c>
      <c r="H385" s="171">
        <v>1000</v>
      </c>
      <c r="I385" s="171">
        <v>0</v>
      </c>
      <c r="J385" s="171">
        <v>0</v>
      </c>
      <c r="K385" s="171">
        <v>0</v>
      </c>
      <c r="L385" s="171">
        <v>0</v>
      </c>
      <c r="M385" s="171">
        <v>0</v>
      </c>
      <c r="N385" s="183">
        <v>0</v>
      </c>
      <c r="O385" s="183">
        <v>0</v>
      </c>
      <c r="P385" s="183">
        <v>0</v>
      </c>
      <c r="Q385" s="183">
        <v>0</v>
      </c>
      <c r="R385" s="171">
        <v>0</v>
      </c>
      <c r="S385" s="132" t="str">
        <f t="shared" si="182"/>
        <v>TAK</v>
      </c>
      <c r="T385" s="171">
        <v>0</v>
      </c>
      <c r="U385" s="171">
        <v>0</v>
      </c>
      <c r="V385" s="171"/>
      <c r="W385" s="171">
        <v>0</v>
      </c>
    </row>
    <row r="386" spans="1:23" s="295" customFormat="1" x14ac:dyDescent="0.2">
      <c r="A386" s="155"/>
      <c r="B386" s="157"/>
      <c r="C386" s="177">
        <v>4300</v>
      </c>
      <c r="D386" s="178" t="s">
        <v>154</v>
      </c>
      <c r="E386" s="179">
        <f t="shared" si="207"/>
        <v>10000</v>
      </c>
      <c r="F386" s="179">
        <f t="shared" si="208"/>
        <v>10000</v>
      </c>
      <c r="G386" s="501">
        <v>0</v>
      </c>
      <c r="H386" s="501">
        <v>10000</v>
      </c>
      <c r="I386" s="501">
        <v>0</v>
      </c>
      <c r="J386" s="501">
        <v>0</v>
      </c>
      <c r="K386" s="501">
        <v>0</v>
      </c>
      <c r="L386" s="501">
        <v>0</v>
      </c>
      <c r="M386" s="501">
        <v>0</v>
      </c>
      <c r="N386" s="502">
        <v>0</v>
      </c>
      <c r="O386" s="502">
        <v>0</v>
      </c>
      <c r="P386" s="502">
        <v>0</v>
      </c>
      <c r="Q386" s="502">
        <v>0</v>
      </c>
      <c r="R386" s="503">
        <v>0</v>
      </c>
      <c r="S386" s="132" t="str">
        <f t="shared" si="182"/>
        <v>TAK</v>
      </c>
      <c r="T386" s="501">
        <v>0</v>
      </c>
      <c r="U386" s="501">
        <v>0</v>
      </c>
      <c r="V386" s="501"/>
      <c r="W386" s="501">
        <v>0</v>
      </c>
    </row>
    <row r="387" spans="1:23" s="56" customFormat="1" x14ac:dyDescent="0.2">
      <c r="A387" s="155"/>
      <c r="B387" s="63">
        <v>90015</v>
      </c>
      <c r="C387" s="156"/>
      <c r="D387" s="49" t="s">
        <v>208</v>
      </c>
      <c r="E387" s="50">
        <f>SUM(E388:E390)</f>
        <v>222000</v>
      </c>
      <c r="F387" s="50">
        <f t="shared" ref="F387:N387" si="211">SUM(F388:F390)</f>
        <v>222000</v>
      </c>
      <c r="G387" s="50">
        <f t="shared" si="211"/>
        <v>0</v>
      </c>
      <c r="H387" s="50">
        <f t="shared" si="211"/>
        <v>222000</v>
      </c>
      <c r="I387" s="50">
        <f t="shared" si="211"/>
        <v>0</v>
      </c>
      <c r="J387" s="50">
        <f t="shared" si="211"/>
        <v>0</v>
      </c>
      <c r="K387" s="50">
        <f t="shared" si="211"/>
        <v>0</v>
      </c>
      <c r="L387" s="50">
        <f t="shared" si="211"/>
        <v>0</v>
      </c>
      <c r="M387" s="50">
        <f t="shared" si="211"/>
        <v>0</v>
      </c>
      <c r="N387" s="129">
        <f t="shared" si="211"/>
        <v>0</v>
      </c>
      <c r="O387" s="129">
        <f t="shared" ref="O387:R387" si="212">SUM(O388:O390)</f>
        <v>0</v>
      </c>
      <c r="P387" s="129">
        <f t="shared" si="212"/>
        <v>0</v>
      </c>
      <c r="Q387" s="129">
        <f t="shared" si="212"/>
        <v>0</v>
      </c>
      <c r="R387" s="207">
        <f t="shared" si="212"/>
        <v>0</v>
      </c>
      <c r="S387" s="132" t="str">
        <f t="shared" si="182"/>
        <v>TAK</v>
      </c>
      <c r="T387" s="50">
        <f>SUM(T389:T390)</f>
        <v>0</v>
      </c>
      <c r="U387" s="50">
        <f>SUM(U389:U390)</f>
        <v>0</v>
      </c>
      <c r="V387" s="50"/>
      <c r="W387" s="50">
        <f>SUM(W389:W390)</f>
        <v>0</v>
      </c>
    </row>
    <row r="388" spans="1:23" s="295" customFormat="1" x14ac:dyDescent="0.2">
      <c r="A388" s="155"/>
      <c r="B388" s="157"/>
      <c r="C388" s="387">
        <v>4210</v>
      </c>
      <c r="D388" s="40" t="s">
        <v>158</v>
      </c>
      <c r="E388" s="41">
        <f>SUM(F388,N388)</f>
        <v>7000</v>
      </c>
      <c r="F388" s="41">
        <f t="shared" ref="F388" si="213">SUM(G388:M388)</f>
        <v>7000</v>
      </c>
      <c r="G388" s="395">
        <v>0</v>
      </c>
      <c r="H388" s="395">
        <v>7000</v>
      </c>
      <c r="I388" s="395">
        <v>0</v>
      </c>
      <c r="J388" s="395"/>
      <c r="K388" s="395"/>
      <c r="L388" s="395">
        <v>0</v>
      </c>
      <c r="M388" s="395">
        <v>0</v>
      </c>
      <c r="N388" s="396">
        <v>0</v>
      </c>
      <c r="O388" s="396">
        <v>0</v>
      </c>
      <c r="P388" s="396">
        <v>0</v>
      </c>
      <c r="Q388" s="396">
        <v>0</v>
      </c>
      <c r="R388" s="395">
        <v>0</v>
      </c>
      <c r="S388" s="132" t="str">
        <f t="shared" si="182"/>
        <v>TAK</v>
      </c>
      <c r="T388" s="395">
        <v>0</v>
      </c>
      <c r="U388" s="395">
        <v>0</v>
      </c>
      <c r="V388" s="395"/>
      <c r="W388" s="395">
        <v>0</v>
      </c>
    </row>
    <row r="389" spans="1:23" s="295" customFormat="1" x14ac:dyDescent="0.2">
      <c r="A389" s="155"/>
      <c r="B389" s="157"/>
      <c r="C389" s="213">
        <v>4260</v>
      </c>
      <c r="D389" s="191" t="s">
        <v>165</v>
      </c>
      <c r="E389" s="192">
        <f>SUM(F389,N389)</f>
        <v>145000</v>
      </c>
      <c r="F389" s="192">
        <f t="shared" ref="F389:F390" si="214">SUM(G389:M389)</f>
        <v>145000</v>
      </c>
      <c r="G389" s="193">
        <v>0</v>
      </c>
      <c r="H389" s="193">
        <v>145000</v>
      </c>
      <c r="I389" s="193">
        <v>0</v>
      </c>
      <c r="J389" s="193"/>
      <c r="K389" s="193"/>
      <c r="L389" s="193">
        <v>0</v>
      </c>
      <c r="M389" s="193">
        <v>0</v>
      </c>
      <c r="N389" s="194">
        <v>0</v>
      </c>
      <c r="O389" s="194">
        <v>0</v>
      </c>
      <c r="P389" s="194">
        <v>0</v>
      </c>
      <c r="Q389" s="194">
        <v>0</v>
      </c>
      <c r="R389" s="193">
        <v>0</v>
      </c>
      <c r="S389" s="132" t="str">
        <f t="shared" ref="S389:S410" si="215">IF(SUM(N389,F389)=E389,"TAK","NIE")</f>
        <v>TAK</v>
      </c>
      <c r="T389" s="395">
        <v>0</v>
      </c>
      <c r="U389" s="395">
        <v>0</v>
      </c>
      <c r="V389" s="395"/>
      <c r="W389" s="395">
        <v>0</v>
      </c>
    </row>
    <row r="390" spans="1:23" s="295" customFormat="1" x14ac:dyDescent="0.2">
      <c r="A390" s="155"/>
      <c r="B390" s="157"/>
      <c r="C390" s="177">
        <v>4270</v>
      </c>
      <c r="D390" s="178" t="s">
        <v>150</v>
      </c>
      <c r="E390" s="179">
        <f>SUM(F390,N390)</f>
        <v>70000</v>
      </c>
      <c r="F390" s="179">
        <f t="shared" si="214"/>
        <v>70000</v>
      </c>
      <c r="G390" s="189">
        <v>0</v>
      </c>
      <c r="H390" s="189">
        <v>70000</v>
      </c>
      <c r="I390" s="189">
        <v>0</v>
      </c>
      <c r="J390" s="189"/>
      <c r="K390" s="189"/>
      <c r="L390" s="189">
        <v>0</v>
      </c>
      <c r="M390" s="189">
        <v>0</v>
      </c>
      <c r="N390" s="480">
        <v>0</v>
      </c>
      <c r="O390" s="480">
        <v>0</v>
      </c>
      <c r="P390" s="480">
        <v>0</v>
      </c>
      <c r="Q390" s="480">
        <v>0</v>
      </c>
      <c r="R390" s="189">
        <v>0</v>
      </c>
      <c r="S390" s="132" t="str">
        <f t="shared" si="215"/>
        <v>TAK</v>
      </c>
      <c r="T390" s="189">
        <v>0</v>
      </c>
      <c r="U390" s="189">
        <v>0</v>
      </c>
      <c r="V390" s="189"/>
      <c r="W390" s="189">
        <v>0</v>
      </c>
    </row>
    <row r="391" spans="1:23" s="56" customFormat="1" x14ac:dyDescent="0.2">
      <c r="A391" s="155"/>
      <c r="B391" s="63">
        <v>90095</v>
      </c>
      <c r="C391" s="156"/>
      <c r="D391" s="49" t="s">
        <v>139</v>
      </c>
      <c r="E391" s="50">
        <f t="shared" ref="E391:N391" si="216">SUM(E392:E394)</f>
        <v>26800</v>
      </c>
      <c r="F391" s="50">
        <f t="shared" si="216"/>
        <v>26800</v>
      </c>
      <c r="G391" s="50">
        <f t="shared" si="216"/>
        <v>0</v>
      </c>
      <c r="H391" s="50">
        <f t="shared" si="216"/>
        <v>26800</v>
      </c>
      <c r="I391" s="50">
        <f t="shared" si="216"/>
        <v>0</v>
      </c>
      <c r="J391" s="50"/>
      <c r="K391" s="50"/>
      <c r="L391" s="50">
        <f t="shared" si="216"/>
        <v>0</v>
      </c>
      <c r="M391" s="50">
        <f t="shared" si="216"/>
        <v>0</v>
      </c>
      <c r="N391" s="129">
        <f t="shared" si="216"/>
        <v>0</v>
      </c>
      <c r="O391" s="129">
        <f t="shared" ref="O391:R391" si="217">SUM(O392:O394)</f>
        <v>0</v>
      </c>
      <c r="P391" s="129">
        <f t="shared" si="217"/>
        <v>0</v>
      </c>
      <c r="Q391" s="129">
        <f t="shared" si="217"/>
        <v>0</v>
      </c>
      <c r="R391" s="207">
        <f t="shared" si="217"/>
        <v>0</v>
      </c>
      <c r="S391" s="132" t="str">
        <f t="shared" si="215"/>
        <v>TAK</v>
      </c>
      <c r="T391" s="50">
        <f>SUM(T392:T394)</f>
        <v>0</v>
      </c>
      <c r="U391" s="50">
        <f>SUM(U392:U394)</f>
        <v>0</v>
      </c>
      <c r="V391" s="50"/>
      <c r="W391" s="50">
        <f>SUM(W392:W394)</f>
        <v>0</v>
      </c>
    </row>
    <row r="392" spans="1:23" s="295" customFormat="1" x14ac:dyDescent="0.2">
      <c r="A392" s="155"/>
      <c r="B392" s="157"/>
      <c r="C392" s="387">
        <v>4210</v>
      </c>
      <c r="D392" s="40" t="s">
        <v>158</v>
      </c>
      <c r="E392" s="41">
        <f>SUM(F392,N392)</f>
        <v>6000</v>
      </c>
      <c r="F392" s="41">
        <f t="shared" ref="F392:F394" si="218">SUM(G392:M392)</f>
        <v>6000</v>
      </c>
      <c r="G392" s="395">
        <v>0</v>
      </c>
      <c r="H392" s="395">
        <v>6000</v>
      </c>
      <c r="I392" s="395">
        <v>0</v>
      </c>
      <c r="J392" s="395"/>
      <c r="K392" s="395"/>
      <c r="L392" s="395">
        <v>0</v>
      </c>
      <c r="M392" s="395">
        <v>0</v>
      </c>
      <c r="N392" s="396">
        <v>0</v>
      </c>
      <c r="O392" s="396">
        <v>0</v>
      </c>
      <c r="P392" s="396">
        <v>0</v>
      </c>
      <c r="Q392" s="396">
        <v>0</v>
      </c>
      <c r="R392" s="395">
        <v>0</v>
      </c>
      <c r="S392" s="132" t="str">
        <f t="shared" si="215"/>
        <v>TAK</v>
      </c>
      <c r="T392" s="395">
        <v>0</v>
      </c>
      <c r="U392" s="395">
        <v>0</v>
      </c>
      <c r="V392" s="395"/>
      <c r="W392" s="395">
        <v>0</v>
      </c>
    </row>
    <row r="393" spans="1:23" s="295" customFormat="1" x14ac:dyDescent="0.2">
      <c r="A393" s="155"/>
      <c r="B393" s="157"/>
      <c r="C393" s="42">
        <v>4270</v>
      </c>
      <c r="D393" s="43" t="s">
        <v>150</v>
      </c>
      <c r="E393" s="44">
        <f>SUM(F393,N393)</f>
        <v>15000</v>
      </c>
      <c r="F393" s="44">
        <f t="shared" si="218"/>
        <v>15000</v>
      </c>
      <c r="G393" s="171">
        <v>0</v>
      </c>
      <c r="H393" s="171">
        <v>15000</v>
      </c>
      <c r="I393" s="171">
        <v>0</v>
      </c>
      <c r="J393" s="171"/>
      <c r="K393" s="171"/>
      <c r="L393" s="171">
        <v>0</v>
      </c>
      <c r="M393" s="171">
        <v>0</v>
      </c>
      <c r="N393" s="183">
        <v>0</v>
      </c>
      <c r="O393" s="183">
        <v>0</v>
      </c>
      <c r="P393" s="183">
        <v>0</v>
      </c>
      <c r="Q393" s="183">
        <v>0</v>
      </c>
      <c r="R393" s="171">
        <v>0</v>
      </c>
      <c r="S393" s="132" t="str">
        <f t="shared" si="215"/>
        <v>TAK</v>
      </c>
      <c r="T393" s="171">
        <v>0</v>
      </c>
      <c r="U393" s="171">
        <v>0</v>
      </c>
      <c r="V393" s="171"/>
      <c r="W393" s="171">
        <v>0</v>
      </c>
    </row>
    <row r="394" spans="1:23" s="295" customFormat="1" x14ac:dyDescent="0.2">
      <c r="A394" s="155"/>
      <c r="B394" s="157"/>
      <c r="C394" s="177">
        <v>4300</v>
      </c>
      <c r="D394" s="178" t="s">
        <v>154</v>
      </c>
      <c r="E394" s="179">
        <f>SUM(F394,N394)</f>
        <v>5800</v>
      </c>
      <c r="F394" s="179">
        <f t="shared" si="218"/>
        <v>5800</v>
      </c>
      <c r="G394" s="189">
        <v>0</v>
      </c>
      <c r="H394" s="189">
        <v>5800</v>
      </c>
      <c r="I394" s="189">
        <v>0</v>
      </c>
      <c r="J394" s="189"/>
      <c r="K394" s="189"/>
      <c r="L394" s="189">
        <v>0</v>
      </c>
      <c r="M394" s="189">
        <v>0</v>
      </c>
      <c r="N394" s="480">
        <v>0</v>
      </c>
      <c r="O394" s="480">
        <v>0</v>
      </c>
      <c r="P394" s="480">
        <v>0</v>
      </c>
      <c r="Q394" s="480">
        <v>0</v>
      </c>
      <c r="R394" s="480">
        <v>0</v>
      </c>
      <c r="S394" s="132" t="str">
        <f t="shared" si="215"/>
        <v>TAK</v>
      </c>
      <c r="T394" s="189">
        <v>0</v>
      </c>
      <c r="U394" s="189">
        <v>0</v>
      </c>
      <c r="V394" s="189"/>
      <c r="W394" s="189">
        <v>0</v>
      </c>
    </row>
    <row r="395" spans="1:23" s="56" customFormat="1" x14ac:dyDescent="0.2">
      <c r="A395" s="141">
        <v>921</v>
      </c>
      <c r="B395" s="204"/>
      <c r="C395" s="156"/>
      <c r="D395" s="215" t="s">
        <v>146</v>
      </c>
      <c r="E395" s="216">
        <f t="shared" ref="E395:R395" si="219">SUM(E396,E426,E429,E434)</f>
        <v>887046.05</v>
      </c>
      <c r="F395" s="216">
        <f t="shared" si="219"/>
        <v>378983</v>
      </c>
      <c r="G395" s="216">
        <f t="shared" si="219"/>
        <v>0</v>
      </c>
      <c r="H395" s="216">
        <f t="shared" si="219"/>
        <v>183983</v>
      </c>
      <c r="I395" s="216">
        <f t="shared" si="219"/>
        <v>195000</v>
      </c>
      <c r="J395" s="216">
        <f t="shared" si="219"/>
        <v>0</v>
      </c>
      <c r="K395" s="216">
        <f t="shared" si="219"/>
        <v>0</v>
      </c>
      <c r="L395" s="216">
        <f t="shared" si="219"/>
        <v>0</v>
      </c>
      <c r="M395" s="216">
        <f t="shared" si="219"/>
        <v>0</v>
      </c>
      <c r="N395" s="217">
        <f t="shared" si="219"/>
        <v>508063.05</v>
      </c>
      <c r="O395" s="217">
        <f t="shared" si="219"/>
        <v>508063.05</v>
      </c>
      <c r="P395" s="217">
        <f t="shared" si="219"/>
        <v>487360</v>
      </c>
      <c r="Q395" s="217">
        <f t="shared" si="219"/>
        <v>0</v>
      </c>
      <c r="R395" s="217">
        <f t="shared" si="219"/>
        <v>0</v>
      </c>
      <c r="S395" s="132" t="str">
        <f t="shared" si="215"/>
        <v>TAK</v>
      </c>
      <c r="T395" s="216" t="e">
        <f>SUM(T396,T426,T429,T434)</f>
        <v>#REF!</v>
      </c>
      <c r="U395" s="216" t="e">
        <f>SUM(U396,U426,U429,U434)</f>
        <v>#REF!</v>
      </c>
      <c r="V395" s="216" t="e">
        <f>SUM(V396,V426,V429,V434)</f>
        <v>#REF!</v>
      </c>
      <c r="W395" s="216" t="e">
        <f>SUM(W396,W426,W429,W434)</f>
        <v>#REF!</v>
      </c>
    </row>
    <row r="396" spans="1:23" s="56" customFormat="1" x14ac:dyDescent="0.2">
      <c r="A396" s="155"/>
      <c r="B396" s="63">
        <v>92109</v>
      </c>
      <c r="C396" s="156"/>
      <c r="D396" s="49" t="s">
        <v>209</v>
      </c>
      <c r="E396" s="50">
        <f>SUM(E421,E418,E397,E406:E407,E410:E413,E424)</f>
        <v>630046.05000000005</v>
      </c>
      <c r="F396" s="50">
        <f t="shared" ref="F396:R396" si="220">SUM(F421,F418,F397,F406:F407,F410:F413,F424)</f>
        <v>121983</v>
      </c>
      <c r="G396" s="50">
        <f t="shared" si="220"/>
        <v>0</v>
      </c>
      <c r="H396" s="50">
        <f t="shared" si="220"/>
        <v>121983</v>
      </c>
      <c r="I396" s="50">
        <f t="shared" si="220"/>
        <v>0</v>
      </c>
      <c r="J396" s="50">
        <f t="shared" si="220"/>
        <v>0</v>
      </c>
      <c r="K396" s="50">
        <f t="shared" si="220"/>
        <v>0</v>
      </c>
      <c r="L396" s="50">
        <f t="shared" si="220"/>
        <v>0</v>
      </c>
      <c r="M396" s="50">
        <f t="shared" si="220"/>
        <v>0</v>
      </c>
      <c r="N396" s="50">
        <f t="shared" si="220"/>
        <v>508063.05</v>
      </c>
      <c r="O396" s="50">
        <f>SUM(O421,O418,O397,O406:O407,O413,O424)</f>
        <v>508063.05</v>
      </c>
      <c r="P396" s="50">
        <f t="shared" si="220"/>
        <v>487360</v>
      </c>
      <c r="Q396" s="50">
        <f t="shared" si="220"/>
        <v>0</v>
      </c>
      <c r="R396" s="50">
        <f t="shared" si="220"/>
        <v>0</v>
      </c>
      <c r="S396" s="132" t="str">
        <f t="shared" si="215"/>
        <v>TAK</v>
      </c>
      <c r="T396" s="41" t="e">
        <f>SUM(T397:T406,#REF!,T410:T423,#REF!)</f>
        <v>#REF!</v>
      </c>
      <c r="U396" s="41" t="e">
        <f>SUM(U397:U406,#REF!,U410:U423,#REF!)</f>
        <v>#REF!</v>
      </c>
      <c r="V396" s="41" t="e">
        <f>SUM(V397:V406,#REF!,V410:V423,#REF!)</f>
        <v>#REF!</v>
      </c>
      <c r="W396" s="41" t="e">
        <f>SUM(W397:W406,#REF!,W410:W423,#REF!)</f>
        <v>#REF!</v>
      </c>
    </row>
    <row r="397" spans="1:23" s="295" customFormat="1" x14ac:dyDescent="0.2">
      <c r="A397" s="155"/>
      <c r="B397" s="157"/>
      <c r="C397" s="213">
        <v>4210</v>
      </c>
      <c r="D397" s="191" t="s">
        <v>158</v>
      </c>
      <c r="E397" s="192">
        <f>SUM(E398:E405)</f>
        <v>63183</v>
      </c>
      <c r="F397" s="192">
        <f t="shared" ref="F397:R397" si="221">SUM(F398:F405)</f>
        <v>63183</v>
      </c>
      <c r="G397" s="192">
        <f t="shared" si="221"/>
        <v>0</v>
      </c>
      <c r="H397" s="192">
        <f t="shared" si="221"/>
        <v>63183</v>
      </c>
      <c r="I397" s="192">
        <f t="shared" si="221"/>
        <v>0</v>
      </c>
      <c r="J397" s="192">
        <f t="shared" si="221"/>
        <v>0</v>
      </c>
      <c r="K397" s="192">
        <f t="shared" si="221"/>
        <v>0</v>
      </c>
      <c r="L397" s="192">
        <f t="shared" si="221"/>
        <v>0</v>
      </c>
      <c r="M397" s="192">
        <f t="shared" si="221"/>
        <v>0</v>
      </c>
      <c r="N397" s="192">
        <f t="shared" si="221"/>
        <v>0</v>
      </c>
      <c r="O397" s="192">
        <f t="shared" si="221"/>
        <v>0</v>
      </c>
      <c r="P397" s="192">
        <f t="shared" si="221"/>
        <v>0</v>
      </c>
      <c r="Q397" s="192">
        <f t="shared" si="221"/>
        <v>0</v>
      </c>
      <c r="R397" s="192">
        <f t="shared" si="221"/>
        <v>0</v>
      </c>
      <c r="S397" s="132" t="str">
        <f t="shared" si="215"/>
        <v>TAK</v>
      </c>
      <c r="T397" s="193">
        <v>0</v>
      </c>
      <c r="U397" s="193">
        <v>0</v>
      </c>
      <c r="V397" s="193"/>
      <c r="W397" s="193">
        <v>0</v>
      </c>
    </row>
    <row r="398" spans="1:23" s="56" customFormat="1" hidden="1" x14ac:dyDescent="0.2">
      <c r="A398" s="155"/>
      <c r="B398" s="157"/>
      <c r="C398" s="213"/>
      <c r="D398" s="191" t="s">
        <v>366</v>
      </c>
      <c r="E398" s="192">
        <f>SUM(F398,N398)</f>
        <v>7320</v>
      </c>
      <c r="F398" s="192">
        <f>SUM(G398:M398)</f>
        <v>7320</v>
      </c>
      <c r="G398" s="193"/>
      <c r="H398" s="193">
        <v>7320</v>
      </c>
      <c r="I398" s="193"/>
      <c r="J398" s="193"/>
      <c r="K398" s="193"/>
      <c r="L398" s="193"/>
      <c r="M398" s="193"/>
      <c r="N398" s="194"/>
      <c r="O398" s="194"/>
      <c r="P398" s="194"/>
      <c r="Q398" s="194"/>
      <c r="R398" s="193"/>
      <c r="S398" s="132"/>
      <c r="T398" s="193"/>
      <c r="U398" s="193"/>
      <c r="V398" s="193"/>
      <c r="W398" s="193"/>
    </row>
    <row r="399" spans="1:23" s="56" customFormat="1" hidden="1" x14ac:dyDescent="0.2">
      <c r="A399" s="155"/>
      <c r="B399" s="157"/>
      <c r="C399" s="213"/>
      <c r="D399" s="191" t="s">
        <v>367</v>
      </c>
      <c r="E399" s="192">
        <f t="shared" ref="E399:E405" si="222">SUM(F399,N399)</f>
        <v>7720</v>
      </c>
      <c r="F399" s="192">
        <f t="shared" ref="F399:F405" si="223">SUM(G399:M399)</f>
        <v>7720</v>
      </c>
      <c r="G399" s="193"/>
      <c r="H399" s="193">
        <v>7720</v>
      </c>
      <c r="I399" s="193"/>
      <c r="J399" s="193"/>
      <c r="K399" s="193"/>
      <c r="L399" s="193"/>
      <c r="M399" s="193"/>
      <c r="N399" s="194"/>
      <c r="O399" s="194"/>
      <c r="P399" s="194"/>
      <c r="Q399" s="194"/>
      <c r="R399" s="193"/>
      <c r="S399" s="132"/>
      <c r="T399" s="193"/>
      <c r="U399" s="193"/>
      <c r="V399" s="193"/>
      <c r="W399" s="193"/>
    </row>
    <row r="400" spans="1:23" s="56" customFormat="1" hidden="1" x14ac:dyDescent="0.2">
      <c r="A400" s="155"/>
      <c r="B400" s="157"/>
      <c r="C400" s="213"/>
      <c r="D400" s="191" t="s">
        <v>368</v>
      </c>
      <c r="E400" s="192">
        <f t="shared" si="222"/>
        <v>8500</v>
      </c>
      <c r="F400" s="192">
        <f t="shared" si="223"/>
        <v>8500</v>
      </c>
      <c r="G400" s="193"/>
      <c r="H400" s="193">
        <v>8500</v>
      </c>
      <c r="I400" s="193"/>
      <c r="J400" s="193"/>
      <c r="K400" s="193"/>
      <c r="L400" s="193"/>
      <c r="M400" s="193"/>
      <c r="N400" s="194"/>
      <c r="O400" s="194"/>
      <c r="P400" s="194"/>
      <c r="Q400" s="194"/>
      <c r="R400" s="193"/>
      <c r="S400" s="132"/>
      <c r="T400" s="193"/>
      <c r="U400" s="193"/>
      <c r="V400" s="193"/>
      <c r="W400" s="193"/>
    </row>
    <row r="401" spans="1:23" s="56" customFormat="1" hidden="1" x14ac:dyDescent="0.2">
      <c r="A401" s="155"/>
      <c r="B401" s="157"/>
      <c r="C401" s="213"/>
      <c r="D401" s="191" t="s">
        <v>369</v>
      </c>
      <c r="E401" s="192">
        <f t="shared" si="222"/>
        <v>3448.36</v>
      </c>
      <c r="F401" s="192">
        <f t="shared" si="223"/>
        <v>3448.36</v>
      </c>
      <c r="G401" s="193"/>
      <c r="H401" s="303">
        <v>3448.36</v>
      </c>
      <c r="I401" s="193"/>
      <c r="J401" s="193"/>
      <c r="K401" s="193"/>
      <c r="L401" s="193"/>
      <c r="M401" s="193"/>
      <c r="N401" s="194"/>
      <c r="O401" s="194"/>
      <c r="P401" s="194"/>
      <c r="Q401" s="194"/>
      <c r="R401" s="193"/>
      <c r="S401" s="132"/>
      <c r="T401" s="193"/>
      <c r="U401" s="193"/>
      <c r="V401" s="193"/>
      <c r="W401" s="193"/>
    </row>
    <row r="402" spans="1:23" s="56" customFormat="1" hidden="1" x14ac:dyDescent="0.2">
      <c r="A402" s="155"/>
      <c r="B402" s="157"/>
      <c r="C402" s="213"/>
      <c r="D402" s="191" t="s">
        <v>370</v>
      </c>
      <c r="E402" s="192">
        <f t="shared" si="222"/>
        <v>13295</v>
      </c>
      <c r="F402" s="192">
        <f t="shared" si="223"/>
        <v>13295</v>
      </c>
      <c r="G402" s="193"/>
      <c r="H402" s="193">
        <v>13295</v>
      </c>
      <c r="I402" s="193"/>
      <c r="J402" s="193"/>
      <c r="K402" s="193"/>
      <c r="L402" s="193"/>
      <c r="M402" s="193"/>
      <c r="N402" s="194"/>
      <c r="O402" s="194"/>
      <c r="P402" s="194"/>
      <c r="Q402" s="194"/>
      <c r="R402" s="193"/>
      <c r="S402" s="132"/>
      <c r="T402" s="193"/>
      <c r="U402" s="193"/>
      <c r="V402" s="193"/>
      <c r="W402" s="193"/>
    </row>
    <row r="403" spans="1:23" s="56" customFormat="1" hidden="1" x14ac:dyDescent="0.2">
      <c r="A403" s="155"/>
      <c r="B403" s="157"/>
      <c r="C403" s="213"/>
      <c r="D403" s="191" t="s">
        <v>371</v>
      </c>
      <c r="E403" s="192">
        <f t="shared" si="222"/>
        <v>11300</v>
      </c>
      <c r="F403" s="192">
        <f t="shared" si="223"/>
        <v>11300</v>
      </c>
      <c r="G403" s="193"/>
      <c r="H403" s="193">
        <v>11300</v>
      </c>
      <c r="I403" s="193"/>
      <c r="J403" s="193"/>
      <c r="K403" s="193"/>
      <c r="L403" s="193"/>
      <c r="M403" s="193"/>
      <c r="N403" s="194"/>
      <c r="O403" s="194"/>
      <c r="P403" s="194"/>
      <c r="Q403" s="194"/>
      <c r="R403" s="193"/>
      <c r="S403" s="132"/>
      <c r="T403" s="193"/>
      <c r="U403" s="193"/>
      <c r="V403" s="193"/>
      <c r="W403" s="193"/>
    </row>
    <row r="404" spans="1:23" s="56" customFormat="1" hidden="1" x14ac:dyDescent="0.2">
      <c r="A404" s="155"/>
      <c r="B404" s="157"/>
      <c r="C404" s="213"/>
      <c r="D404" s="191" t="s">
        <v>372</v>
      </c>
      <c r="E404" s="192">
        <f t="shared" si="222"/>
        <v>1600</v>
      </c>
      <c r="F404" s="192">
        <f t="shared" si="223"/>
        <v>1600</v>
      </c>
      <c r="G404" s="193"/>
      <c r="H404" s="193">
        <v>1600</v>
      </c>
      <c r="I404" s="193"/>
      <c r="J404" s="193"/>
      <c r="K404" s="193"/>
      <c r="L404" s="193"/>
      <c r="M404" s="193"/>
      <c r="N404" s="194"/>
      <c r="O404" s="194"/>
      <c r="P404" s="194"/>
      <c r="Q404" s="194"/>
      <c r="R404" s="193"/>
      <c r="S404" s="132"/>
      <c r="T404" s="193"/>
      <c r="U404" s="193"/>
      <c r="V404" s="193"/>
      <c r="W404" s="193"/>
    </row>
    <row r="405" spans="1:23" s="56" customFormat="1" hidden="1" x14ac:dyDescent="0.2">
      <c r="A405" s="155"/>
      <c r="B405" s="157"/>
      <c r="C405" s="213"/>
      <c r="D405" s="191" t="s">
        <v>373</v>
      </c>
      <c r="E405" s="304">
        <f t="shared" si="222"/>
        <v>9999.64</v>
      </c>
      <c r="F405" s="304">
        <f t="shared" si="223"/>
        <v>9999.64</v>
      </c>
      <c r="G405" s="303"/>
      <c r="H405" s="303">
        <v>9999.64</v>
      </c>
      <c r="I405" s="193"/>
      <c r="J405" s="193"/>
      <c r="K405" s="193"/>
      <c r="L405" s="193"/>
      <c r="M405" s="193"/>
      <c r="N405" s="194"/>
      <c r="O405" s="194"/>
      <c r="P405" s="194"/>
      <c r="Q405" s="194"/>
      <c r="R405" s="193"/>
      <c r="S405" s="132"/>
      <c r="T405" s="193"/>
      <c r="U405" s="193"/>
      <c r="V405" s="193"/>
      <c r="W405" s="193"/>
    </row>
    <row r="406" spans="1:23" s="295" customFormat="1" x14ac:dyDescent="0.2">
      <c r="A406" s="155"/>
      <c r="B406" s="157"/>
      <c r="C406" s="42">
        <v>4260</v>
      </c>
      <c r="D406" s="43" t="s">
        <v>165</v>
      </c>
      <c r="E406" s="44">
        <f t="shared" ref="E406:E412" si="224">SUM(F406,N406)</f>
        <v>25000</v>
      </c>
      <c r="F406" s="44">
        <f t="shared" ref="F406:F423" si="225">SUM(G406:M406)</f>
        <v>25000</v>
      </c>
      <c r="G406" s="171">
        <v>0</v>
      </c>
      <c r="H406" s="171">
        <v>25000</v>
      </c>
      <c r="I406" s="171">
        <v>0</v>
      </c>
      <c r="J406" s="171">
        <v>0</v>
      </c>
      <c r="K406" s="171">
        <v>0</v>
      </c>
      <c r="L406" s="171">
        <v>0</v>
      </c>
      <c r="M406" s="171">
        <v>0</v>
      </c>
      <c r="N406" s="183">
        <v>0</v>
      </c>
      <c r="O406" s="183">
        <v>0</v>
      </c>
      <c r="P406" s="183">
        <v>0</v>
      </c>
      <c r="Q406" s="183">
        <v>0</v>
      </c>
      <c r="R406" s="171">
        <v>0</v>
      </c>
      <c r="S406" s="132" t="str">
        <f t="shared" si="215"/>
        <v>TAK</v>
      </c>
      <c r="T406" s="171">
        <v>0</v>
      </c>
      <c r="U406" s="171">
        <v>0</v>
      </c>
      <c r="V406" s="171"/>
      <c r="W406" s="171">
        <v>0</v>
      </c>
    </row>
    <row r="407" spans="1:23" s="295" customFormat="1" x14ac:dyDescent="0.2">
      <c r="A407" s="155"/>
      <c r="B407" s="157"/>
      <c r="C407" s="42">
        <v>4270</v>
      </c>
      <c r="D407" s="43" t="s">
        <v>150</v>
      </c>
      <c r="E407" s="44">
        <f>SUM(E408:E409)</f>
        <v>5500</v>
      </c>
      <c r="F407" s="44">
        <f t="shared" ref="F407:R407" si="226">SUM(F408:F409)</f>
        <v>5500</v>
      </c>
      <c r="G407" s="44">
        <f t="shared" si="226"/>
        <v>0</v>
      </c>
      <c r="H407" s="44">
        <f t="shared" si="226"/>
        <v>5500</v>
      </c>
      <c r="I407" s="44">
        <f t="shared" si="226"/>
        <v>0</v>
      </c>
      <c r="J407" s="44">
        <f t="shared" si="226"/>
        <v>0</v>
      </c>
      <c r="K407" s="44">
        <f t="shared" si="226"/>
        <v>0</v>
      </c>
      <c r="L407" s="44">
        <f t="shared" si="226"/>
        <v>0</v>
      </c>
      <c r="M407" s="44">
        <f t="shared" si="226"/>
        <v>0</v>
      </c>
      <c r="N407" s="44">
        <f t="shared" si="226"/>
        <v>0</v>
      </c>
      <c r="O407" s="44">
        <f t="shared" si="226"/>
        <v>0</v>
      </c>
      <c r="P407" s="44">
        <f t="shared" si="226"/>
        <v>0</v>
      </c>
      <c r="Q407" s="44">
        <f t="shared" si="226"/>
        <v>0</v>
      </c>
      <c r="R407" s="44">
        <f t="shared" si="226"/>
        <v>0</v>
      </c>
      <c r="S407" s="132" t="str">
        <f t="shared" si="215"/>
        <v>TAK</v>
      </c>
      <c r="T407" s="171">
        <v>0</v>
      </c>
      <c r="U407" s="171">
        <v>0</v>
      </c>
      <c r="V407" s="171"/>
      <c r="W407" s="171">
        <v>0</v>
      </c>
    </row>
    <row r="408" spans="1:23" s="295" customFormat="1" hidden="1" x14ac:dyDescent="0.2">
      <c r="A408" s="155"/>
      <c r="B408" s="157"/>
      <c r="C408" s="475"/>
      <c r="D408" s="404" t="s">
        <v>367</v>
      </c>
      <c r="E408" s="405">
        <f>SUM(F408,N408)</f>
        <v>1500</v>
      </c>
      <c r="F408" s="405">
        <f>SUM(G408:M408)</f>
        <v>1500</v>
      </c>
      <c r="G408" s="477"/>
      <c r="H408" s="477">
        <v>1500</v>
      </c>
      <c r="I408" s="477"/>
      <c r="J408" s="477"/>
      <c r="K408" s="477"/>
      <c r="L408" s="477"/>
      <c r="M408" s="477"/>
      <c r="N408" s="478"/>
      <c r="O408" s="478"/>
      <c r="P408" s="478"/>
      <c r="Q408" s="478"/>
      <c r="R408" s="477"/>
      <c r="S408" s="132"/>
      <c r="T408" s="477"/>
      <c r="U408" s="477"/>
      <c r="V408" s="477"/>
      <c r="W408" s="477"/>
    </row>
    <row r="409" spans="1:23" s="295" customFormat="1" hidden="1" x14ac:dyDescent="0.2">
      <c r="A409" s="155"/>
      <c r="B409" s="157"/>
      <c r="C409" s="475"/>
      <c r="D409" s="404" t="s">
        <v>371</v>
      </c>
      <c r="E409" s="405">
        <f>SUM(F409,N409)</f>
        <v>4000</v>
      </c>
      <c r="F409" s="405">
        <f>SUM(G409:M409)</f>
        <v>4000</v>
      </c>
      <c r="G409" s="477"/>
      <c r="H409" s="477">
        <v>4000</v>
      </c>
      <c r="I409" s="477"/>
      <c r="J409" s="477"/>
      <c r="K409" s="477"/>
      <c r="L409" s="477"/>
      <c r="M409" s="477"/>
      <c r="N409" s="478"/>
      <c r="O409" s="478"/>
      <c r="P409" s="478"/>
      <c r="Q409" s="478"/>
      <c r="R409" s="477"/>
      <c r="S409" s="132"/>
      <c r="T409" s="477"/>
      <c r="U409" s="477"/>
      <c r="V409" s="477"/>
      <c r="W409" s="477"/>
    </row>
    <row r="410" spans="1:23" s="295" customFormat="1" x14ac:dyDescent="0.2">
      <c r="A410" s="155"/>
      <c r="B410" s="157"/>
      <c r="C410" s="42">
        <v>4300</v>
      </c>
      <c r="D410" s="43" t="s">
        <v>154</v>
      </c>
      <c r="E410" s="44">
        <f t="shared" si="224"/>
        <v>25000</v>
      </c>
      <c r="F410" s="44">
        <f t="shared" si="225"/>
        <v>25000</v>
      </c>
      <c r="G410" s="171">
        <v>0</v>
      </c>
      <c r="H410" s="171">
        <v>25000</v>
      </c>
      <c r="I410" s="171">
        <v>0</v>
      </c>
      <c r="J410" s="171">
        <v>0</v>
      </c>
      <c r="K410" s="171">
        <v>0</v>
      </c>
      <c r="L410" s="171">
        <v>0</v>
      </c>
      <c r="M410" s="171">
        <v>0</v>
      </c>
      <c r="N410" s="183">
        <v>0</v>
      </c>
      <c r="O410" s="183">
        <v>0</v>
      </c>
      <c r="P410" s="183">
        <v>0</v>
      </c>
      <c r="Q410" s="183">
        <v>0</v>
      </c>
      <c r="R410" s="171">
        <v>0</v>
      </c>
      <c r="S410" s="132" t="str">
        <f t="shared" si="215"/>
        <v>TAK</v>
      </c>
      <c r="T410" s="171">
        <v>0</v>
      </c>
      <c r="U410" s="171">
        <v>0</v>
      </c>
      <c r="V410" s="171"/>
      <c r="W410" s="171">
        <v>0</v>
      </c>
    </row>
    <row r="411" spans="1:23" s="295" customFormat="1" x14ac:dyDescent="0.2">
      <c r="A411" s="155"/>
      <c r="B411" s="157"/>
      <c r="C411" s="42">
        <v>4350</v>
      </c>
      <c r="D411" s="43" t="s">
        <v>166</v>
      </c>
      <c r="E411" s="44">
        <f t="shared" si="224"/>
        <v>1300</v>
      </c>
      <c r="F411" s="44">
        <f t="shared" ref="F411" si="227">SUM(G411:M411)</f>
        <v>1300</v>
      </c>
      <c r="G411" s="171"/>
      <c r="H411" s="171">
        <v>1300</v>
      </c>
      <c r="I411" s="171">
        <v>0</v>
      </c>
      <c r="J411" s="171">
        <v>0</v>
      </c>
      <c r="K411" s="171">
        <v>0</v>
      </c>
      <c r="L411" s="171">
        <v>0</v>
      </c>
      <c r="M411" s="171">
        <v>0</v>
      </c>
      <c r="N411" s="171">
        <v>0</v>
      </c>
      <c r="O411" s="171">
        <v>0</v>
      </c>
      <c r="P411" s="171">
        <v>0</v>
      </c>
      <c r="Q411" s="171">
        <v>0</v>
      </c>
      <c r="R411" s="171">
        <v>0</v>
      </c>
      <c r="S411" s="132"/>
      <c r="T411" s="171"/>
      <c r="U411" s="171"/>
      <c r="V411" s="171"/>
      <c r="W411" s="171"/>
    </row>
    <row r="412" spans="1:23" s="295" customFormat="1" x14ac:dyDescent="0.2">
      <c r="A412" s="155"/>
      <c r="B412" s="157"/>
      <c r="C412" s="42">
        <v>4430</v>
      </c>
      <c r="D412" s="43" t="s">
        <v>155</v>
      </c>
      <c r="E412" s="44">
        <f t="shared" si="224"/>
        <v>2000</v>
      </c>
      <c r="F412" s="44">
        <f t="shared" si="225"/>
        <v>2000</v>
      </c>
      <c r="G412" s="171">
        <v>0</v>
      </c>
      <c r="H412" s="171">
        <v>2000</v>
      </c>
      <c r="I412" s="171">
        <v>0</v>
      </c>
      <c r="J412" s="171">
        <v>0</v>
      </c>
      <c r="K412" s="171">
        <v>0</v>
      </c>
      <c r="L412" s="171">
        <v>0</v>
      </c>
      <c r="M412" s="171">
        <v>0</v>
      </c>
      <c r="N412" s="183">
        <v>0</v>
      </c>
      <c r="O412" s="183">
        <v>0</v>
      </c>
      <c r="P412" s="183">
        <v>0</v>
      </c>
      <c r="Q412" s="183">
        <v>0</v>
      </c>
      <c r="R412" s="171">
        <v>0</v>
      </c>
      <c r="S412" s="132" t="str">
        <f t="shared" ref="S412:S440" si="228">IF(SUM(N412,F412)=E412,"TAK","NIE")</f>
        <v>TAK</v>
      </c>
      <c r="T412" s="171">
        <v>0</v>
      </c>
      <c r="U412" s="171">
        <v>0</v>
      </c>
      <c r="V412" s="171"/>
      <c r="W412" s="171">
        <v>0</v>
      </c>
    </row>
    <row r="413" spans="1:23" s="56" customFormat="1" x14ac:dyDescent="0.2">
      <c r="A413" s="155"/>
      <c r="B413" s="157"/>
      <c r="C413" s="42">
        <v>6050</v>
      </c>
      <c r="D413" s="43" t="s">
        <v>152</v>
      </c>
      <c r="E413" s="44">
        <f>SUM(E414:E417)</f>
        <v>16703.05</v>
      </c>
      <c r="F413" s="44">
        <f t="shared" ref="F413:W413" si="229">SUM(F414:F417)</f>
        <v>0</v>
      </c>
      <c r="G413" s="44">
        <f t="shared" si="229"/>
        <v>0</v>
      </c>
      <c r="H413" s="44">
        <f t="shared" si="229"/>
        <v>0</v>
      </c>
      <c r="I413" s="44">
        <f t="shared" si="229"/>
        <v>0</v>
      </c>
      <c r="J413" s="44">
        <f t="shared" si="229"/>
        <v>0</v>
      </c>
      <c r="K413" s="44">
        <f t="shared" si="229"/>
        <v>0</v>
      </c>
      <c r="L413" s="44">
        <f t="shared" si="229"/>
        <v>0</v>
      </c>
      <c r="M413" s="44">
        <f t="shared" si="229"/>
        <v>0</v>
      </c>
      <c r="N413" s="44">
        <f t="shared" si="229"/>
        <v>16703.05</v>
      </c>
      <c r="O413" s="44">
        <f t="shared" si="229"/>
        <v>16703.05</v>
      </c>
      <c r="P413" s="44">
        <f t="shared" si="229"/>
        <v>0</v>
      </c>
      <c r="Q413" s="44">
        <f t="shared" si="229"/>
        <v>0</v>
      </c>
      <c r="R413" s="44">
        <f t="shared" si="229"/>
        <v>0</v>
      </c>
      <c r="S413" s="44">
        <f t="shared" si="229"/>
        <v>0</v>
      </c>
      <c r="T413" s="44">
        <f t="shared" si="229"/>
        <v>0</v>
      </c>
      <c r="U413" s="44">
        <f t="shared" si="229"/>
        <v>0</v>
      </c>
      <c r="V413" s="44">
        <f t="shared" si="229"/>
        <v>0</v>
      </c>
      <c r="W413" s="44">
        <f t="shared" si="229"/>
        <v>0</v>
      </c>
    </row>
    <row r="414" spans="1:23" s="295" customFormat="1" hidden="1" x14ac:dyDescent="0.2">
      <c r="A414" s="155"/>
      <c r="B414" s="157"/>
      <c r="C414" s="42"/>
      <c r="D414" s="43" t="s">
        <v>369</v>
      </c>
      <c r="E414" s="180">
        <f>SUM(F414,N414)</f>
        <v>4703.05</v>
      </c>
      <c r="F414" s="44">
        <v>0</v>
      </c>
      <c r="G414" s="172">
        <v>0</v>
      </c>
      <c r="H414" s="172">
        <v>0</v>
      </c>
      <c r="I414" s="172">
        <v>0</v>
      </c>
      <c r="J414" s="172">
        <v>0</v>
      </c>
      <c r="K414" s="172">
        <v>0</v>
      </c>
      <c r="L414" s="172">
        <v>0</v>
      </c>
      <c r="M414" s="172">
        <v>0</v>
      </c>
      <c r="N414" s="172">
        <v>4703.05</v>
      </c>
      <c r="O414" s="172">
        <v>4703.05</v>
      </c>
      <c r="P414" s="172">
        <v>0</v>
      </c>
      <c r="Q414" s="172">
        <v>0</v>
      </c>
      <c r="R414" s="238">
        <v>0</v>
      </c>
      <c r="S414" s="132"/>
      <c r="T414" s="237"/>
      <c r="U414" s="237"/>
      <c r="V414" s="237"/>
      <c r="W414" s="237"/>
    </row>
    <row r="415" spans="1:23" s="295" customFormat="1" hidden="1" x14ac:dyDescent="0.2">
      <c r="A415" s="155"/>
      <c r="B415" s="157"/>
      <c r="C415" s="42"/>
      <c r="D415" s="43" t="s">
        <v>368</v>
      </c>
      <c r="E415" s="180">
        <f>SUM(F415,N415)</f>
        <v>5500</v>
      </c>
      <c r="F415" s="44">
        <v>0</v>
      </c>
      <c r="G415" s="172">
        <v>0</v>
      </c>
      <c r="H415" s="172">
        <v>0</v>
      </c>
      <c r="I415" s="172">
        <v>0</v>
      </c>
      <c r="J415" s="172">
        <v>0</v>
      </c>
      <c r="K415" s="172">
        <v>0</v>
      </c>
      <c r="L415" s="172">
        <v>0</v>
      </c>
      <c r="M415" s="172">
        <v>0</v>
      </c>
      <c r="N415" s="172">
        <v>5500</v>
      </c>
      <c r="O415" s="172">
        <v>5500</v>
      </c>
      <c r="P415" s="172">
        <v>0</v>
      </c>
      <c r="Q415" s="172">
        <v>0</v>
      </c>
      <c r="R415" s="238">
        <v>0</v>
      </c>
      <c r="S415" s="132"/>
      <c r="T415" s="237"/>
      <c r="U415" s="237"/>
      <c r="V415" s="237"/>
      <c r="W415" s="237"/>
    </row>
    <row r="416" spans="1:23" s="295" customFormat="1" hidden="1" x14ac:dyDescent="0.2">
      <c r="A416" s="155"/>
      <c r="B416" s="157"/>
      <c r="C416" s="475"/>
      <c r="D416" s="404" t="s">
        <v>374</v>
      </c>
      <c r="E416" s="180">
        <f>SUM(F416,N416)</f>
        <v>6500</v>
      </c>
      <c r="F416" s="405"/>
      <c r="G416" s="504"/>
      <c r="H416" s="504"/>
      <c r="I416" s="504"/>
      <c r="J416" s="504"/>
      <c r="K416" s="504"/>
      <c r="L416" s="504"/>
      <c r="M416" s="504"/>
      <c r="N416" s="505">
        <v>6500</v>
      </c>
      <c r="O416" s="504">
        <v>6500</v>
      </c>
      <c r="P416" s="504"/>
      <c r="Q416" s="504"/>
      <c r="R416" s="506"/>
      <c r="S416" s="132"/>
      <c r="T416" s="237"/>
      <c r="U416" s="237"/>
      <c r="V416" s="237"/>
      <c r="W416" s="237"/>
    </row>
    <row r="417" spans="1:26" s="56" customFormat="1" hidden="1" x14ac:dyDescent="0.2">
      <c r="A417" s="155"/>
      <c r="B417" s="157"/>
      <c r="C417" s="42"/>
      <c r="D417" s="43" t="s">
        <v>339</v>
      </c>
      <c r="E417" s="180">
        <f>SUM(F417,N417)</f>
        <v>0</v>
      </c>
      <c r="F417" s="44">
        <v>0</v>
      </c>
      <c r="G417" s="214"/>
      <c r="H417" s="214"/>
      <c r="I417" s="214"/>
      <c r="J417" s="214"/>
      <c r="K417" s="214"/>
      <c r="L417" s="214"/>
      <c r="M417" s="214"/>
      <c r="N417" s="172">
        <v>0</v>
      </c>
      <c r="O417" s="214">
        <v>0</v>
      </c>
      <c r="P417" s="214"/>
      <c r="Q417" s="214"/>
      <c r="R417" s="238"/>
      <c r="S417" s="132"/>
      <c r="T417" s="237"/>
      <c r="U417" s="237"/>
      <c r="V417" s="237"/>
      <c r="W417" s="237"/>
    </row>
    <row r="418" spans="1:26" s="300" customFormat="1" x14ac:dyDescent="0.2">
      <c r="A418" s="155"/>
      <c r="B418" s="157"/>
      <c r="C418" s="42">
        <v>6057</v>
      </c>
      <c r="D418" s="43" t="s">
        <v>152</v>
      </c>
      <c r="E418" s="48">
        <f>SUM(E419:E420)</f>
        <v>302630</v>
      </c>
      <c r="F418" s="48">
        <f t="shared" ref="F418:R418" si="230">SUM(F419:F420)</f>
        <v>0</v>
      </c>
      <c r="G418" s="48">
        <f t="shared" si="230"/>
        <v>0</v>
      </c>
      <c r="H418" s="48">
        <f t="shared" si="230"/>
        <v>0</v>
      </c>
      <c r="I418" s="48">
        <f t="shared" si="230"/>
        <v>0</v>
      </c>
      <c r="J418" s="48">
        <f t="shared" si="230"/>
        <v>0</v>
      </c>
      <c r="K418" s="48">
        <f t="shared" si="230"/>
        <v>0</v>
      </c>
      <c r="L418" s="48">
        <f t="shared" si="230"/>
        <v>0</v>
      </c>
      <c r="M418" s="48">
        <f t="shared" si="230"/>
        <v>0</v>
      </c>
      <c r="N418" s="48">
        <f t="shared" si="230"/>
        <v>302630</v>
      </c>
      <c r="O418" s="48">
        <f t="shared" si="230"/>
        <v>302630</v>
      </c>
      <c r="P418" s="48">
        <f t="shared" si="230"/>
        <v>302630</v>
      </c>
      <c r="Q418" s="48">
        <f t="shared" si="230"/>
        <v>0</v>
      </c>
      <c r="R418" s="48">
        <f t="shared" si="230"/>
        <v>0</v>
      </c>
      <c r="S418" s="132" t="str">
        <f t="shared" si="228"/>
        <v>TAK</v>
      </c>
      <c r="T418" s="48">
        <f>SUM(T420:T420)</f>
        <v>194309</v>
      </c>
      <c r="U418" s="48">
        <f>SUM(U420:U420)</f>
        <v>0</v>
      </c>
      <c r="V418" s="48"/>
      <c r="W418" s="48">
        <f>SUM(W420:W420)</f>
        <v>0</v>
      </c>
      <c r="Z418" s="331">
        <f>P418</f>
        <v>302630</v>
      </c>
    </row>
    <row r="419" spans="1:26" s="300" customFormat="1" ht="22.5" hidden="1" x14ac:dyDescent="0.2">
      <c r="A419" s="155"/>
      <c r="B419" s="157"/>
      <c r="C419" s="42"/>
      <c r="D419" s="414" t="s">
        <v>318</v>
      </c>
      <c r="E419" s="44">
        <f>SUM(F419,N419)</f>
        <v>108321</v>
      </c>
      <c r="F419" s="171">
        <f t="shared" ref="F419" si="231">SUM(G419:M419)</f>
        <v>0</v>
      </c>
      <c r="G419" s="171">
        <v>0</v>
      </c>
      <c r="H419" s="171">
        <v>0</v>
      </c>
      <c r="I419" s="171">
        <v>0</v>
      </c>
      <c r="J419" s="171">
        <v>0</v>
      </c>
      <c r="K419" s="171">
        <v>0</v>
      </c>
      <c r="L419" s="171">
        <v>0</v>
      </c>
      <c r="M419" s="171">
        <v>0</v>
      </c>
      <c r="N419" s="180">
        <f>SUM(O419,Q419:R419)</f>
        <v>108321</v>
      </c>
      <c r="O419" s="211">
        <v>108321</v>
      </c>
      <c r="P419" s="211">
        <v>108321</v>
      </c>
      <c r="Q419" s="211">
        <v>0</v>
      </c>
      <c r="R419" s="211">
        <v>0</v>
      </c>
      <c r="S419" s="132"/>
      <c r="T419" s="180"/>
      <c r="U419" s="180"/>
      <c r="V419" s="180"/>
      <c r="W419" s="180"/>
    </row>
    <row r="420" spans="1:26" s="300" customFormat="1" ht="22.5" hidden="1" x14ac:dyDescent="0.2">
      <c r="A420" s="155"/>
      <c r="B420" s="157"/>
      <c r="C420" s="42"/>
      <c r="D420" s="414" t="s">
        <v>317</v>
      </c>
      <c r="E420" s="44">
        <f>SUM(F420,N420)</f>
        <v>194309</v>
      </c>
      <c r="F420" s="171">
        <f t="shared" si="225"/>
        <v>0</v>
      </c>
      <c r="G420" s="171">
        <v>0</v>
      </c>
      <c r="H420" s="171">
        <v>0</v>
      </c>
      <c r="I420" s="171">
        <v>0</v>
      </c>
      <c r="J420" s="171">
        <v>0</v>
      </c>
      <c r="K420" s="171">
        <v>0</v>
      </c>
      <c r="L420" s="171">
        <v>0</v>
      </c>
      <c r="M420" s="171">
        <v>0</v>
      </c>
      <c r="N420" s="180">
        <f>SUM(O420,Q420:R420)</f>
        <v>194309</v>
      </c>
      <c r="O420" s="211">
        <v>194309</v>
      </c>
      <c r="P420" s="211">
        <v>194309</v>
      </c>
      <c r="Q420" s="211">
        <v>0</v>
      </c>
      <c r="R420" s="211">
        <v>0</v>
      </c>
      <c r="S420" s="132" t="str">
        <f t="shared" si="228"/>
        <v>TAK</v>
      </c>
      <c r="T420" s="44">
        <f>N420</f>
        <v>194309</v>
      </c>
      <c r="U420" s="44"/>
      <c r="V420" s="44"/>
      <c r="W420" s="44"/>
    </row>
    <row r="421" spans="1:26" s="300" customFormat="1" x14ac:dyDescent="0.2">
      <c r="A421" s="155"/>
      <c r="B421" s="157"/>
      <c r="C421" s="45">
        <v>6059</v>
      </c>
      <c r="D421" s="46" t="s">
        <v>152</v>
      </c>
      <c r="E421" s="47">
        <f>SUM(E422:E423)</f>
        <v>184730</v>
      </c>
      <c r="F421" s="47">
        <f t="shared" ref="F421:R421" si="232">SUM(F422:F423)</f>
        <v>0</v>
      </c>
      <c r="G421" s="47">
        <f t="shared" si="232"/>
        <v>0</v>
      </c>
      <c r="H421" s="47">
        <f t="shared" ref="H421:M421" si="233">SUM(H422:H423)</f>
        <v>0</v>
      </c>
      <c r="I421" s="47">
        <f t="shared" si="233"/>
        <v>0</v>
      </c>
      <c r="J421" s="47">
        <f t="shared" si="233"/>
        <v>0</v>
      </c>
      <c r="K421" s="47">
        <f t="shared" si="233"/>
        <v>0</v>
      </c>
      <c r="L421" s="47">
        <f t="shared" si="233"/>
        <v>0</v>
      </c>
      <c r="M421" s="47">
        <f t="shared" si="233"/>
        <v>0</v>
      </c>
      <c r="N421" s="47">
        <f t="shared" si="232"/>
        <v>184730</v>
      </c>
      <c r="O421" s="44">
        <f t="shared" si="232"/>
        <v>184730</v>
      </c>
      <c r="P421" s="44">
        <f t="shared" si="232"/>
        <v>184730</v>
      </c>
      <c r="Q421" s="44">
        <f t="shared" si="232"/>
        <v>0</v>
      </c>
      <c r="R421" s="44">
        <f t="shared" si="232"/>
        <v>0</v>
      </c>
      <c r="S421" s="132" t="str">
        <f t="shared" si="228"/>
        <v>TAK</v>
      </c>
      <c r="T421" s="47">
        <f>SUM(T423:T423)</f>
        <v>0</v>
      </c>
      <c r="U421" s="47">
        <f>SUM(U423:U423)</f>
        <v>121662</v>
      </c>
      <c r="V421" s="47"/>
      <c r="W421" s="47">
        <f>SUM(W423:W423)</f>
        <v>0</v>
      </c>
      <c r="Y421" s="331">
        <f>P421</f>
        <v>184730</v>
      </c>
    </row>
    <row r="422" spans="1:26" s="300" customFormat="1" ht="22.5" hidden="1" x14ac:dyDescent="0.2">
      <c r="A422" s="155"/>
      <c r="B422" s="157"/>
      <c r="C422" s="45"/>
      <c r="D422" s="414" t="s">
        <v>318</v>
      </c>
      <c r="E422" s="44">
        <f>SUM(F422,N422)</f>
        <v>63068</v>
      </c>
      <c r="F422" s="172">
        <f t="shared" ref="F422" si="234">SUM(G422:M422)</f>
        <v>0</v>
      </c>
      <c r="G422" s="172">
        <v>0</v>
      </c>
      <c r="H422" s="172">
        <v>0</v>
      </c>
      <c r="I422" s="172">
        <v>0</v>
      </c>
      <c r="J422" s="172">
        <v>0</v>
      </c>
      <c r="K422" s="172">
        <v>0</v>
      </c>
      <c r="L422" s="172">
        <v>0</v>
      </c>
      <c r="M422" s="172">
        <v>0</v>
      </c>
      <c r="N422" s="180">
        <f>SUM(O422,Q422:R422)</f>
        <v>63068</v>
      </c>
      <c r="O422" s="211">
        <v>63068</v>
      </c>
      <c r="P422" s="211">
        <v>63068</v>
      </c>
      <c r="Q422" s="211">
        <v>0</v>
      </c>
      <c r="R422" s="211">
        <v>0</v>
      </c>
      <c r="S422" s="132"/>
      <c r="T422" s="47"/>
      <c r="U422" s="47"/>
      <c r="V422" s="47"/>
      <c r="W422" s="47"/>
    </row>
    <row r="423" spans="1:26" s="300" customFormat="1" ht="22.5" hidden="1" x14ac:dyDescent="0.2">
      <c r="A423" s="155"/>
      <c r="B423" s="157"/>
      <c r="C423" s="42"/>
      <c r="D423" s="414" t="s">
        <v>317</v>
      </c>
      <c r="E423" s="44">
        <f>SUM(F423,N423)</f>
        <v>121662</v>
      </c>
      <c r="F423" s="172">
        <f t="shared" si="225"/>
        <v>0</v>
      </c>
      <c r="G423" s="172">
        <v>0</v>
      </c>
      <c r="H423" s="172">
        <v>0</v>
      </c>
      <c r="I423" s="172">
        <v>0</v>
      </c>
      <c r="J423" s="172">
        <v>0</v>
      </c>
      <c r="K423" s="172">
        <v>0</v>
      </c>
      <c r="L423" s="172">
        <v>0</v>
      </c>
      <c r="M423" s="172">
        <v>0</v>
      </c>
      <c r="N423" s="180">
        <f>SUM(O423,Q423:R423)</f>
        <v>121662</v>
      </c>
      <c r="O423" s="212">
        <v>121662</v>
      </c>
      <c r="P423" s="212">
        <v>121662</v>
      </c>
      <c r="Q423" s="212">
        <v>0</v>
      </c>
      <c r="R423" s="212">
        <v>0</v>
      </c>
      <c r="S423" s="132" t="str">
        <f t="shared" si="228"/>
        <v>TAK</v>
      </c>
      <c r="T423" s="44"/>
      <c r="U423" s="44">
        <f>N423</f>
        <v>121662</v>
      </c>
      <c r="V423" s="44"/>
      <c r="W423" s="44"/>
    </row>
    <row r="424" spans="1:26" s="56" customFormat="1" x14ac:dyDescent="0.2">
      <c r="A424" s="155"/>
      <c r="B424" s="157"/>
      <c r="C424" s="42">
        <v>6060</v>
      </c>
      <c r="D424" s="43" t="s">
        <v>176</v>
      </c>
      <c r="E424" s="44">
        <f t="shared" ref="E424:R424" si="235">SUM(E425:E425)</f>
        <v>4000</v>
      </c>
      <c r="F424" s="44">
        <f t="shared" si="235"/>
        <v>0</v>
      </c>
      <c r="G424" s="44">
        <f t="shared" si="235"/>
        <v>0</v>
      </c>
      <c r="H424" s="44">
        <f t="shared" si="235"/>
        <v>0</v>
      </c>
      <c r="I424" s="44">
        <f t="shared" si="235"/>
        <v>0</v>
      </c>
      <c r="J424" s="44">
        <f t="shared" si="235"/>
        <v>0</v>
      </c>
      <c r="K424" s="44">
        <f t="shared" si="235"/>
        <v>0</v>
      </c>
      <c r="L424" s="44">
        <f t="shared" si="235"/>
        <v>0</v>
      </c>
      <c r="M424" s="44">
        <f t="shared" si="235"/>
        <v>0</v>
      </c>
      <c r="N424" s="44">
        <f t="shared" si="235"/>
        <v>4000</v>
      </c>
      <c r="O424" s="44">
        <f t="shared" si="235"/>
        <v>4000</v>
      </c>
      <c r="P424" s="44">
        <f t="shared" si="235"/>
        <v>0</v>
      </c>
      <c r="Q424" s="44">
        <f t="shared" si="235"/>
        <v>0</v>
      </c>
      <c r="R424" s="44">
        <f t="shared" si="235"/>
        <v>0</v>
      </c>
      <c r="S424" s="44">
        <f>SUM(S425:S426)</f>
        <v>0</v>
      </c>
      <c r="T424" s="44">
        <f>SUM(T425:T426)</f>
        <v>0</v>
      </c>
      <c r="U424" s="44">
        <f>SUM(U425:U426)</f>
        <v>0</v>
      </c>
      <c r="V424" s="44">
        <f>SUM(V425:V426)</f>
        <v>0</v>
      </c>
      <c r="W424" s="44">
        <f>SUM(W425:W426)</f>
        <v>0</v>
      </c>
    </row>
    <row r="425" spans="1:26" s="295" customFormat="1" hidden="1" x14ac:dyDescent="0.2">
      <c r="A425" s="155"/>
      <c r="B425" s="157"/>
      <c r="C425" s="42"/>
      <c r="D425" s="43" t="s">
        <v>375</v>
      </c>
      <c r="E425" s="180">
        <f>SUM(F425,N425)</f>
        <v>4000</v>
      </c>
      <c r="F425" s="44">
        <v>0</v>
      </c>
      <c r="G425" s="172">
        <v>0</v>
      </c>
      <c r="H425" s="172">
        <v>0</v>
      </c>
      <c r="I425" s="172">
        <v>0</v>
      </c>
      <c r="J425" s="172">
        <v>0</v>
      </c>
      <c r="K425" s="172">
        <v>0</v>
      </c>
      <c r="L425" s="172">
        <v>0</v>
      </c>
      <c r="M425" s="172">
        <v>0</v>
      </c>
      <c r="N425" s="172">
        <v>4000</v>
      </c>
      <c r="O425" s="172">
        <v>4000</v>
      </c>
      <c r="P425" s="172">
        <v>0</v>
      </c>
      <c r="Q425" s="172">
        <v>0</v>
      </c>
      <c r="R425" s="238">
        <v>0</v>
      </c>
      <c r="S425" s="132"/>
      <c r="T425" s="237"/>
      <c r="U425" s="237"/>
      <c r="V425" s="237"/>
      <c r="W425" s="237"/>
    </row>
    <row r="426" spans="1:26" s="295" customFormat="1" x14ac:dyDescent="0.2">
      <c r="A426" s="155"/>
      <c r="B426" s="63">
        <v>92116</v>
      </c>
      <c r="C426" s="156"/>
      <c r="D426" s="49" t="s">
        <v>210</v>
      </c>
      <c r="E426" s="50">
        <f>SUM(E427)</f>
        <v>186000</v>
      </c>
      <c r="F426" s="50">
        <f t="shared" ref="F426:R426" si="236">SUM(F427)</f>
        <v>186000</v>
      </c>
      <c r="G426" s="50">
        <f t="shared" si="236"/>
        <v>0</v>
      </c>
      <c r="H426" s="50">
        <f t="shared" si="236"/>
        <v>0</v>
      </c>
      <c r="I426" s="50">
        <f t="shared" si="236"/>
        <v>186000</v>
      </c>
      <c r="J426" s="50">
        <f t="shared" si="236"/>
        <v>0</v>
      </c>
      <c r="K426" s="50">
        <f t="shared" si="236"/>
        <v>0</v>
      </c>
      <c r="L426" s="50">
        <f t="shared" si="236"/>
        <v>0</v>
      </c>
      <c r="M426" s="50">
        <f t="shared" si="236"/>
        <v>0</v>
      </c>
      <c r="N426" s="50">
        <f t="shared" si="236"/>
        <v>0</v>
      </c>
      <c r="O426" s="50">
        <f t="shared" si="236"/>
        <v>0</v>
      </c>
      <c r="P426" s="50">
        <f t="shared" si="236"/>
        <v>0</v>
      </c>
      <c r="Q426" s="50">
        <f t="shared" si="236"/>
        <v>0</v>
      </c>
      <c r="R426" s="50">
        <f t="shared" si="236"/>
        <v>0</v>
      </c>
      <c r="S426" s="132" t="str">
        <f t="shared" si="228"/>
        <v>TAK</v>
      </c>
      <c r="T426" s="50">
        <f>SUM(T427)</f>
        <v>0</v>
      </c>
      <c r="U426" s="50">
        <f>SUM(U427)</f>
        <v>0</v>
      </c>
      <c r="V426" s="50"/>
      <c r="W426" s="50">
        <f>SUM(W427)</f>
        <v>0</v>
      </c>
    </row>
    <row r="427" spans="1:26" s="295" customFormat="1" x14ac:dyDescent="0.2">
      <c r="A427" s="155"/>
      <c r="B427" s="157"/>
      <c r="C427" s="145">
        <v>2480</v>
      </c>
      <c r="D427" s="146" t="s">
        <v>211</v>
      </c>
      <c r="E427" s="147">
        <v>186000</v>
      </c>
      <c r="F427" s="147">
        <v>186000</v>
      </c>
      <c r="G427" s="64">
        <v>0</v>
      </c>
      <c r="H427" s="64">
        <v>0</v>
      </c>
      <c r="I427" s="147">
        <v>186000</v>
      </c>
      <c r="J427" s="507">
        <v>0</v>
      </c>
      <c r="K427" s="507">
        <v>0</v>
      </c>
      <c r="L427" s="64">
        <v>0</v>
      </c>
      <c r="M427" s="64">
        <v>0</v>
      </c>
      <c r="N427" s="131">
        <v>0</v>
      </c>
      <c r="O427" s="508">
        <v>0</v>
      </c>
      <c r="P427" s="508">
        <v>0</v>
      </c>
      <c r="Q427" s="508">
        <v>0</v>
      </c>
      <c r="R427" s="508">
        <v>0</v>
      </c>
      <c r="S427" s="132" t="str">
        <f t="shared" si="228"/>
        <v>TAK</v>
      </c>
      <c r="T427" s="64">
        <v>0</v>
      </c>
      <c r="U427" s="64">
        <v>0</v>
      </c>
      <c r="V427" s="64"/>
      <c r="W427" s="64">
        <v>0</v>
      </c>
    </row>
    <row r="428" spans="1:26" s="295" customFormat="1" x14ac:dyDescent="0.2">
      <c r="A428" s="155"/>
      <c r="B428" s="157"/>
      <c r="C428" s="158"/>
      <c r="D428" s="146" t="s">
        <v>212</v>
      </c>
      <c r="E428" s="438"/>
      <c r="F428" s="493"/>
      <c r="G428" s="459"/>
      <c r="H428" s="459"/>
      <c r="I428" s="459"/>
      <c r="J428" s="459"/>
      <c r="K428" s="459"/>
      <c r="L428" s="459"/>
      <c r="M428" s="459"/>
      <c r="N428" s="460"/>
      <c r="O428" s="436"/>
      <c r="P428" s="436"/>
      <c r="Q428" s="436"/>
      <c r="R428" s="436"/>
      <c r="S428" s="132" t="str">
        <f t="shared" si="228"/>
        <v>TAK</v>
      </c>
      <c r="T428" s="459">
        <v>0</v>
      </c>
      <c r="U428" s="459">
        <v>0</v>
      </c>
      <c r="V428" s="459"/>
      <c r="W428" s="459">
        <v>0</v>
      </c>
    </row>
    <row r="429" spans="1:26" s="295" customFormat="1" x14ac:dyDescent="0.2">
      <c r="A429" s="155"/>
      <c r="B429" s="63">
        <v>92120</v>
      </c>
      <c r="C429" s="156"/>
      <c r="D429" s="49" t="s">
        <v>222</v>
      </c>
      <c r="E429" s="50">
        <f>SUM(E430)</f>
        <v>9000</v>
      </c>
      <c r="F429" s="50">
        <f t="shared" ref="F429:P429" si="237">SUM(F430)</f>
        <v>9000</v>
      </c>
      <c r="G429" s="50">
        <f t="shared" si="237"/>
        <v>0</v>
      </c>
      <c r="H429" s="50">
        <f t="shared" si="237"/>
        <v>0</v>
      </c>
      <c r="I429" s="50">
        <f t="shared" si="237"/>
        <v>9000</v>
      </c>
      <c r="J429" s="50">
        <f t="shared" si="237"/>
        <v>0</v>
      </c>
      <c r="K429" s="50">
        <f t="shared" si="237"/>
        <v>0</v>
      </c>
      <c r="L429" s="50">
        <f t="shared" si="237"/>
        <v>0</v>
      </c>
      <c r="M429" s="50">
        <f t="shared" si="237"/>
        <v>0</v>
      </c>
      <c r="N429" s="50">
        <f t="shared" si="237"/>
        <v>0</v>
      </c>
      <c r="O429" s="50">
        <f t="shared" si="237"/>
        <v>0</v>
      </c>
      <c r="P429" s="50">
        <f t="shared" si="237"/>
        <v>0</v>
      </c>
      <c r="Q429" s="140"/>
      <c r="R429" s="140"/>
      <c r="S429" s="132" t="str">
        <f t="shared" si="228"/>
        <v>TAK</v>
      </c>
      <c r="T429" s="50">
        <f>SUM(T430)</f>
        <v>0</v>
      </c>
      <c r="U429" s="50">
        <f>SUM(U430)</f>
        <v>0</v>
      </c>
      <c r="V429" s="50"/>
      <c r="W429" s="50">
        <f>SUM(W430)</f>
        <v>0</v>
      </c>
    </row>
    <row r="430" spans="1:26" s="295" customFormat="1" x14ac:dyDescent="0.2">
      <c r="A430" s="155"/>
      <c r="B430" s="157"/>
      <c r="C430" s="509">
        <v>2720</v>
      </c>
      <c r="D430" s="510" t="s">
        <v>245</v>
      </c>
      <c r="E430" s="147">
        <v>9000</v>
      </c>
      <c r="F430" s="147">
        <v>9000</v>
      </c>
      <c r="G430" s="64">
        <v>0</v>
      </c>
      <c r="H430" s="64">
        <v>0</v>
      </c>
      <c r="I430" s="147">
        <v>9000</v>
      </c>
      <c r="J430" s="507">
        <v>0</v>
      </c>
      <c r="K430" s="507">
        <v>0</v>
      </c>
      <c r="L430" s="64">
        <v>0</v>
      </c>
      <c r="M430" s="64">
        <v>0</v>
      </c>
      <c r="N430" s="131">
        <v>0</v>
      </c>
      <c r="O430" s="427">
        <v>0</v>
      </c>
      <c r="P430" s="427">
        <v>0</v>
      </c>
      <c r="Q430" s="427">
        <v>0</v>
      </c>
      <c r="R430" s="427">
        <v>0</v>
      </c>
      <c r="S430" s="132" t="str">
        <f t="shared" si="228"/>
        <v>TAK</v>
      </c>
      <c r="T430" s="64">
        <v>0</v>
      </c>
      <c r="U430" s="64">
        <v>0</v>
      </c>
      <c r="V430" s="64"/>
      <c r="W430" s="64">
        <v>0</v>
      </c>
    </row>
    <row r="431" spans="1:26" s="295" customFormat="1" x14ac:dyDescent="0.2">
      <c r="A431" s="155"/>
      <c r="B431" s="157"/>
      <c r="C431" s="158"/>
      <c r="D431" s="146" t="s">
        <v>219</v>
      </c>
      <c r="E431" s="438"/>
      <c r="F431" s="490"/>
      <c r="G431" s="64"/>
      <c r="H431" s="64"/>
      <c r="I431" s="64"/>
      <c r="J431" s="64"/>
      <c r="K431" s="64"/>
      <c r="L431" s="64"/>
      <c r="M431" s="64"/>
      <c r="N431" s="131"/>
      <c r="O431" s="511"/>
      <c r="P431" s="511"/>
      <c r="Q431" s="511"/>
      <c r="R431" s="511"/>
      <c r="S431" s="132" t="str">
        <f t="shared" si="228"/>
        <v>TAK</v>
      </c>
      <c r="T431" s="64"/>
      <c r="U431" s="64"/>
      <c r="V431" s="64"/>
      <c r="W431" s="64"/>
    </row>
    <row r="432" spans="1:26" s="295" customFormat="1" x14ac:dyDescent="0.2">
      <c r="A432" s="155"/>
      <c r="B432" s="157"/>
      <c r="C432" s="158"/>
      <c r="D432" s="146" t="s">
        <v>220</v>
      </c>
      <c r="E432" s="438"/>
      <c r="F432" s="205"/>
      <c r="G432" s="205"/>
      <c r="H432" s="205"/>
      <c r="I432" s="205"/>
      <c r="J432" s="205"/>
      <c r="K432" s="205"/>
      <c r="L432" s="205"/>
      <c r="M432" s="205"/>
      <c r="N432" s="512"/>
      <c r="O432" s="511"/>
      <c r="P432" s="511"/>
      <c r="Q432" s="511"/>
      <c r="R432" s="511"/>
      <c r="S432" s="132" t="str">
        <f t="shared" si="228"/>
        <v>TAK</v>
      </c>
      <c r="T432" s="205"/>
      <c r="U432" s="205"/>
      <c r="V432" s="205"/>
      <c r="W432" s="205"/>
    </row>
    <row r="433" spans="1:23" s="295" customFormat="1" x14ac:dyDescent="0.2">
      <c r="A433" s="155"/>
      <c r="B433" s="157"/>
      <c r="C433" s="158"/>
      <c r="D433" s="146" t="s">
        <v>221</v>
      </c>
      <c r="E433" s="438"/>
      <c r="F433" s="205"/>
      <c r="G433" s="205"/>
      <c r="H433" s="205"/>
      <c r="I433" s="205"/>
      <c r="J433" s="205"/>
      <c r="K433" s="205"/>
      <c r="L433" s="205"/>
      <c r="M433" s="205"/>
      <c r="N433" s="512"/>
      <c r="O433" s="436"/>
      <c r="P433" s="436"/>
      <c r="Q433" s="436"/>
      <c r="R433" s="461"/>
      <c r="S433" s="132" t="str">
        <f t="shared" si="228"/>
        <v>TAK</v>
      </c>
      <c r="T433" s="205"/>
      <c r="U433" s="205"/>
      <c r="V433" s="205"/>
      <c r="W433" s="205"/>
    </row>
    <row r="434" spans="1:23" s="295" customFormat="1" x14ac:dyDescent="0.2">
      <c r="A434" s="155"/>
      <c r="B434" s="63">
        <v>92195</v>
      </c>
      <c r="C434" s="156"/>
      <c r="D434" s="49" t="s">
        <v>139</v>
      </c>
      <c r="E434" s="50">
        <f>SUM(E435)</f>
        <v>62000</v>
      </c>
      <c r="F434" s="50">
        <f t="shared" ref="F434:W434" si="238">SUM(F435)</f>
        <v>62000</v>
      </c>
      <c r="G434" s="50">
        <f t="shared" si="238"/>
        <v>0</v>
      </c>
      <c r="H434" s="50">
        <f t="shared" si="238"/>
        <v>62000</v>
      </c>
      <c r="I434" s="50">
        <f t="shared" si="238"/>
        <v>0</v>
      </c>
      <c r="J434" s="50"/>
      <c r="K434" s="50"/>
      <c r="L434" s="50">
        <f t="shared" si="238"/>
        <v>0</v>
      </c>
      <c r="M434" s="50">
        <f t="shared" si="238"/>
        <v>0</v>
      </c>
      <c r="N434" s="129">
        <f t="shared" si="238"/>
        <v>0</v>
      </c>
      <c r="O434" s="129">
        <f t="shared" si="238"/>
        <v>0</v>
      </c>
      <c r="P434" s="129">
        <f t="shared" si="238"/>
        <v>0</v>
      </c>
      <c r="Q434" s="129">
        <f t="shared" si="238"/>
        <v>0</v>
      </c>
      <c r="R434" s="50">
        <f t="shared" si="238"/>
        <v>0</v>
      </c>
      <c r="S434" s="208">
        <f t="shared" si="238"/>
        <v>5</v>
      </c>
      <c r="T434" s="129">
        <f t="shared" si="238"/>
        <v>6</v>
      </c>
      <c r="U434" s="129">
        <f t="shared" si="238"/>
        <v>7</v>
      </c>
      <c r="V434" s="129">
        <f t="shared" si="238"/>
        <v>8</v>
      </c>
      <c r="W434" s="129">
        <f t="shared" si="238"/>
        <v>9</v>
      </c>
    </row>
    <row r="435" spans="1:23" s="295" customFormat="1" x14ac:dyDescent="0.2">
      <c r="A435" s="155"/>
      <c r="B435" s="157"/>
      <c r="C435" s="145">
        <v>4300</v>
      </c>
      <c r="D435" s="146" t="s">
        <v>154</v>
      </c>
      <c r="E435" s="147">
        <v>62000</v>
      </c>
      <c r="F435" s="147">
        <v>62000</v>
      </c>
      <c r="G435" s="64">
        <v>0</v>
      </c>
      <c r="H435" s="64">
        <v>62000</v>
      </c>
      <c r="I435" s="64">
        <v>0</v>
      </c>
      <c r="J435" s="64"/>
      <c r="K435" s="64"/>
      <c r="L435" s="64">
        <v>0</v>
      </c>
      <c r="M435" s="64">
        <v>0</v>
      </c>
      <c r="N435" s="131">
        <v>0</v>
      </c>
      <c r="O435" s="131">
        <v>0</v>
      </c>
      <c r="P435" s="131">
        <v>0</v>
      </c>
      <c r="Q435" s="131">
        <v>0</v>
      </c>
      <c r="R435" s="513">
        <v>0</v>
      </c>
      <c r="S435" s="412">
        <v>5</v>
      </c>
      <c r="T435" s="131">
        <v>6</v>
      </c>
      <c r="U435" s="131">
        <v>7</v>
      </c>
      <c r="V435" s="131">
        <v>8</v>
      </c>
      <c r="W435" s="131">
        <v>9</v>
      </c>
    </row>
    <row r="436" spans="1:23" s="221" customFormat="1" x14ac:dyDescent="0.2">
      <c r="A436" s="144">
        <v>926</v>
      </c>
      <c r="B436" s="218"/>
      <c r="C436" s="219"/>
      <c r="D436" s="215" t="s">
        <v>351</v>
      </c>
      <c r="E436" s="216">
        <f t="shared" ref="E436:R436" si="239">SUM(E447,E437)</f>
        <v>1420200</v>
      </c>
      <c r="F436" s="216">
        <f t="shared" si="239"/>
        <v>170200</v>
      </c>
      <c r="G436" s="216">
        <f t="shared" si="239"/>
        <v>21000</v>
      </c>
      <c r="H436" s="216">
        <f t="shared" si="239"/>
        <v>71800</v>
      </c>
      <c r="I436" s="216">
        <f t="shared" si="239"/>
        <v>77400</v>
      </c>
      <c r="J436" s="216">
        <f t="shared" si="239"/>
        <v>0</v>
      </c>
      <c r="K436" s="216">
        <f t="shared" si="239"/>
        <v>0</v>
      </c>
      <c r="L436" s="216">
        <f t="shared" si="239"/>
        <v>0</v>
      </c>
      <c r="M436" s="216">
        <f t="shared" si="239"/>
        <v>0</v>
      </c>
      <c r="N436" s="217">
        <f t="shared" si="239"/>
        <v>1250000</v>
      </c>
      <c r="O436" s="217">
        <f t="shared" si="239"/>
        <v>1250000</v>
      </c>
      <c r="P436" s="217">
        <f t="shared" si="239"/>
        <v>0</v>
      </c>
      <c r="Q436" s="217">
        <f t="shared" si="239"/>
        <v>0</v>
      </c>
      <c r="R436" s="220">
        <f t="shared" si="239"/>
        <v>0</v>
      </c>
      <c r="S436" s="132" t="str">
        <f t="shared" si="228"/>
        <v>TAK</v>
      </c>
      <c r="T436" s="216">
        <f>SUM(T447,T437)</f>
        <v>0</v>
      </c>
      <c r="U436" s="216">
        <f>SUM(U447,U437)</f>
        <v>0</v>
      </c>
      <c r="V436" s="216">
        <f>SUM(V447,V437)</f>
        <v>200000</v>
      </c>
      <c r="W436" s="216">
        <f>SUM(W447,W437)</f>
        <v>0</v>
      </c>
    </row>
    <row r="437" spans="1:23" s="62" customFormat="1" x14ac:dyDescent="0.2">
      <c r="A437" s="155"/>
      <c r="B437" s="201">
        <v>92601</v>
      </c>
      <c r="C437" s="158"/>
      <c r="D437" s="146" t="s">
        <v>255</v>
      </c>
      <c r="E437" s="147">
        <f>SUM(E438:E444,E446)</f>
        <v>1294000</v>
      </c>
      <c r="F437" s="147">
        <f t="shared" ref="F437:R437" si="240">SUM(F438:F444,F446)</f>
        <v>64000</v>
      </c>
      <c r="G437" s="147">
        <f t="shared" si="240"/>
        <v>21000</v>
      </c>
      <c r="H437" s="147">
        <f t="shared" si="240"/>
        <v>43000</v>
      </c>
      <c r="I437" s="147">
        <f t="shared" si="240"/>
        <v>0</v>
      </c>
      <c r="J437" s="147">
        <f t="shared" si="240"/>
        <v>0</v>
      </c>
      <c r="K437" s="147">
        <f t="shared" si="240"/>
        <v>0</v>
      </c>
      <c r="L437" s="147">
        <f t="shared" si="240"/>
        <v>0</v>
      </c>
      <c r="M437" s="147">
        <f t="shared" si="240"/>
        <v>0</v>
      </c>
      <c r="N437" s="147">
        <f t="shared" si="240"/>
        <v>1230000</v>
      </c>
      <c r="O437" s="147">
        <f t="shared" si="240"/>
        <v>1230000</v>
      </c>
      <c r="P437" s="147">
        <f t="shared" si="240"/>
        <v>0</v>
      </c>
      <c r="Q437" s="147">
        <f t="shared" si="240"/>
        <v>0</v>
      </c>
      <c r="R437" s="147">
        <f t="shared" si="240"/>
        <v>0</v>
      </c>
      <c r="S437" s="222">
        <f t="shared" ref="S437:W437" si="241">SUM(S439:S444,S446)</f>
        <v>0</v>
      </c>
      <c r="T437" s="147">
        <f t="shared" si="241"/>
        <v>0</v>
      </c>
      <c r="U437" s="147">
        <f t="shared" si="241"/>
        <v>0</v>
      </c>
      <c r="V437" s="147">
        <f t="shared" si="241"/>
        <v>200000</v>
      </c>
      <c r="W437" s="147">
        <f t="shared" si="241"/>
        <v>0</v>
      </c>
    </row>
    <row r="438" spans="1:23" s="295" customFormat="1" x14ac:dyDescent="0.2">
      <c r="A438" s="155"/>
      <c r="B438" s="157"/>
      <c r="C438" s="42">
        <v>4110</v>
      </c>
      <c r="D438" s="43" t="s">
        <v>161</v>
      </c>
      <c r="E438" s="44">
        <f t="shared" ref="E438:E443" si="242">SUM(F438,N438)</f>
        <v>2000</v>
      </c>
      <c r="F438" s="44">
        <f t="shared" ref="F438" si="243">SUM(G438:M438)</f>
        <v>2000</v>
      </c>
      <c r="G438" s="44">
        <v>2000</v>
      </c>
      <c r="H438" s="171">
        <v>0</v>
      </c>
      <c r="I438" s="171">
        <v>0</v>
      </c>
      <c r="J438" s="171"/>
      <c r="K438" s="171"/>
      <c r="L438" s="171">
        <v>0</v>
      </c>
      <c r="M438" s="171">
        <v>0</v>
      </c>
      <c r="N438" s="183">
        <v>0</v>
      </c>
      <c r="O438" s="183">
        <v>0</v>
      </c>
      <c r="P438" s="183">
        <v>0</v>
      </c>
      <c r="Q438" s="183">
        <v>0</v>
      </c>
      <c r="R438" s="171">
        <v>0</v>
      </c>
      <c r="S438" s="132" t="str">
        <f t="shared" ref="S438" si="244">IF(SUM(N438,F438)=E438,"TAK","NIE")</f>
        <v>TAK</v>
      </c>
      <c r="T438" s="171">
        <v>0</v>
      </c>
      <c r="U438" s="171">
        <v>0</v>
      </c>
      <c r="V438" s="171"/>
      <c r="W438" s="171">
        <v>0</v>
      </c>
    </row>
    <row r="439" spans="1:23" s="295" customFormat="1" x14ac:dyDescent="0.2">
      <c r="A439" s="155"/>
      <c r="B439" s="157"/>
      <c r="C439" s="42">
        <v>4170</v>
      </c>
      <c r="D439" s="43" t="s">
        <v>157</v>
      </c>
      <c r="E439" s="44">
        <f t="shared" si="242"/>
        <v>19000</v>
      </c>
      <c r="F439" s="44">
        <f t="shared" ref="F439:F443" si="245">SUM(G439:M439)</f>
        <v>19000</v>
      </c>
      <c r="G439" s="44">
        <v>19000</v>
      </c>
      <c r="H439" s="171">
        <v>0</v>
      </c>
      <c r="I439" s="171">
        <v>0</v>
      </c>
      <c r="J439" s="171"/>
      <c r="K439" s="171"/>
      <c r="L439" s="171">
        <v>0</v>
      </c>
      <c r="M439" s="171">
        <v>0</v>
      </c>
      <c r="N439" s="183">
        <v>0</v>
      </c>
      <c r="O439" s="183">
        <v>0</v>
      </c>
      <c r="P439" s="183">
        <v>0</v>
      </c>
      <c r="Q439" s="183">
        <v>0</v>
      </c>
      <c r="R439" s="171">
        <v>0</v>
      </c>
      <c r="S439" s="132" t="str">
        <f t="shared" si="228"/>
        <v>TAK</v>
      </c>
      <c r="T439" s="171">
        <v>0</v>
      </c>
      <c r="U439" s="171">
        <v>0</v>
      </c>
      <c r="V439" s="171"/>
      <c r="W439" s="171">
        <v>0</v>
      </c>
    </row>
    <row r="440" spans="1:23" s="295" customFormat="1" x14ac:dyDescent="0.2">
      <c r="A440" s="155"/>
      <c r="B440" s="157"/>
      <c r="C440" s="213">
        <v>4210</v>
      </c>
      <c r="D440" s="191" t="s">
        <v>158</v>
      </c>
      <c r="E440" s="192">
        <f t="shared" si="242"/>
        <v>5000</v>
      </c>
      <c r="F440" s="192">
        <f t="shared" si="245"/>
        <v>5000</v>
      </c>
      <c r="G440" s="193">
        <v>0</v>
      </c>
      <c r="H440" s="193">
        <v>5000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4">
        <v>0</v>
      </c>
      <c r="O440" s="194">
        <v>0</v>
      </c>
      <c r="P440" s="194">
        <v>0</v>
      </c>
      <c r="Q440" s="194">
        <v>0</v>
      </c>
      <c r="R440" s="193">
        <v>0</v>
      </c>
      <c r="S440" s="132" t="str">
        <f t="shared" si="228"/>
        <v>TAK</v>
      </c>
      <c r="T440" s="193">
        <v>0</v>
      </c>
      <c r="U440" s="193">
        <v>0</v>
      </c>
      <c r="V440" s="193"/>
      <c r="W440" s="193">
        <v>0</v>
      </c>
    </row>
    <row r="441" spans="1:23" s="295" customFormat="1" x14ac:dyDescent="0.2">
      <c r="A441" s="155"/>
      <c r="B441" s="157"/>
      <c r="C441" s="42">
        <v>4260</v>
      </c>
      <c r="D441" s="43" t="s">
        <v>165</v>
      </c>
      <c r="E441" s="44">
        <f t="shared" si="242"/>
        <v>20000</v>
      </c>
      <c r="F441" s="44">
        <f t="shared" si="245"/>
        <v>20000</v>
      </c>
      <c r="G441" s="171">
        <v>0</v>
      </c>
      <c r="H441" s="171">
        <v>20000</v>
      </c>
      <c r="I441" s="171">
        <v>0</v>
      </c>
      <c r="J441" s="171"/>
      <c r="K441" s="171"/>
      <c r="L441" s="171">
        <v>0</v>
      </c>
      <c r="M441" s="171">
        <v>0</v>
      </c>
      <c r="N441" s="183">
        <v>0</v>
      </c>
      <c r="O441" s="183">
        <v>0</v>
      </c>
      <c r="P441" s="183">
        <v>0</v>
      </c>
      <c r="Q441" s="183">
        <v>0</v>
      </c>
      <c r="R441" s="171">
        <v>0</v>
      </c>
      <c r="S441" s="134" t="str">
        <f>IF(SUM(N441,F441)=E441,"TAK","NIE")</f>
        <v>TAK</v>
      </c>
      <c r="T441" s="171">
        <v>0</v>
      </c>
      <c r="U441" s="171">
        <v>0</v>
      </c>
      <c r="V441" s="171"/>
      <c r="W441" s="171">
        <v>0</v>
      </c>
    </row>
    <row r="442" spans="1:23" s="295" customFormat="1" x14ac:dyDescent="0.2">
      <c r="A442" s="155"/>
      <c r="B442" s="157"/>
      <c r="C442" s="475">
        <v>4270</v>
      </c>
      <c r="D442" s="404" t="s">
        <v>348</v>
      </c>
      <c r="E442" s="44">
        <f t="shared" si="242"/>
        <v>8000</v>
      </c>
      <c r="F442" s="44">
        <f t="shared" si="245"/>
        <v>8000</v>
      </c>
      <c r="G442" s="477"/>
      <c r="H442" s="477">
        <v>8000</v>
      </c>
      <c r="I442" s="477"/>
      <c r="J442" s="477"/>
      <c r="K442" s="477"/>
      <c r="L442" s="477"/>
      <c r="M442" s="477"/>
      <c r="N442" s="478"/>
      <c r="O442" s="391"/>
      <c r="P442" s="391"/>
      <c r="Q442" s="391"/>
      <c r="R442" s="391"/>
      <c r="S442" s="134"/>
      <c r="T442" s="477"/>
      <c r="U442" s="477"/>
      <c r="V442" s="477"/>
      <c r="W442" s="477"/>
    </row>
    <row r="443" spans="1:23" s="295" customFormat="1" x14ac:dyDescent="0.2">
      <c r="A443" s="155"/>
      <c r="B443" s="157"/>
      <c r="C443" s="42">
        <v>4300</v>
      </c>
      <c r="D443" s="43" t="s">
        <v>154</v>
      </c>
      <c r="E443" s="44">
        <f t="shared" si="242"/>
        <v>10000</v>
      </c>
      <c r="F443" s="44">
        <f t="shared" si="245"/>
        <v>10000</v>
      </c>
      <c r="G443" s="171">
        <v>0</v>
      </c>
      <c r="H443" s="171">
        <v>10000</v>
      </c>
      <c r="I443" s="171">
        <v>0</v>
      </c>
      <c r="J443" s="171">
        <v>0</v>
      </c>
      <c r="K443" s="171">
        <v>0</v>
      </c>
      <c r="L443" s="171">
        <v>0</v>
      </c>
      <c r="M443" s="171">
        <v>0</v>
      </c>
      <c r="N443" s="183">
        <v>0</v>
      </c>
      <c r="O443" s="391">
        <v>0</v>
      </c>
      <c r="P443" s="391">
        <v>0</v>
      </c>
      <c r="Q443" s="391">
        <v>0</v>
      </c>
      <c r="R443" s="391">
        <v>0</v>
      </c>
      <c r="S443" s="134" t="str">
        <f>IF(SUM(N443,F443)=E443,"TAK","NIE")</f>
        <v>TAK</v>
      </c>
      <c r="T443" s="171">
        <v>0</v>
      </c>
      <c r="U443" s="171">
        <v>0</v>
      </c>
      <c r="V443" s="171"/>
      <c r="W443" s="171">
        <v>0</v>
      </c>
    </row>
    <row r="444" spans="1:23" s="295" customFormat="1" x14ac:dyDescent="0.2">
      <c r="A444" s="155"/>
      <c r="B444" s="157"/>
      <c r="C444" s="42">
        <v>6050</v>
      </c>
      <c r="D444" s="43" t="s">
        <v>152</v>
      </c>
      <c r="E444" s="44">
        <f>SUM(E445:E445)</f>
        <v>1230000</v>
      </c>
      <c r="F444" s="44">
        <f t="shared" ref="F444:R444" si="246">SUM(F445:F445)</f>
        <v>0</v>
      </c>
      <c r="G444" s="44">
        <f t="shared" si="246"/>
        <v>0</v>
      </c>
      <c r="H444" s="44">
        <f t="shared" si="246"/>
        <v>0</v>
      </c>
      <c r="I444" s="44">
        <f t="shared" si="246"/>
        <v>0</v>
      </c>
      <c r="J444" s="44">
        <f t="shared" si="246"/>
        <v>0</v>
      </c>
      <c r="K444" s="44">
        <f t="shared" si="246"/>
        <v>0</v>
      </c>
      <c r="L444" s="44">
        <f t="shared" si="246"/>
        <v>0</v>
      </c>
      <c r="M444" s="44">
        <f t="shared" si="246"/>
        <v>0</v>
      </c>
      <c r="N444" s="44">
        <f t="shared" si="246"/>
        <v>1230000</v>
      </c>
      <c r="O444" s="44">
        <f t="shared" si="246"/>
        <v>1230000</v>
      </c>
      <c r="P444" s="44">
        <f t="shared" si="246"/>
        <v>0</v>
      </c>
      <c r="Q444" s="44">
        <f t="shared" si="246"/>
        <v>0</v>
      </c>
      <c r="R444" s="48">
        <f t="shared" si="246"/>
        <v>0</v>
      </c>
      <c r="S444" s="514">
        <f>SUM(S445:S445)</f>
        <v>0</v>
      </c>
      <c r="T444" s="44">
        <f>SUM(T445:T445)</f>
        <v>0</v>
      </c>
      <c r="U444" s="44">
        <f>SUM(U445:U445)</f>
        <v>0</v>
      </c>
      <c r="V444" s="44">
        <f>SUM(V445:V445)</f>
        <v>200000</v>
      </c>
      <c r="W444" s="44">
        <f>SUM(W445:W445)</f>
        <v>0</v>
      </c>
    </row>
    <row r="445" spans="1:23" s="295" customFormat="1" hidden="1" x14ac:dyDescent="0.2">
      <c r="A445" s="155"/>
      <c r="B445" s="157"/>
      <c r="C445" s="145"/>
      <c r="D445" s="43" t="s">
        <v>262</v>
      </c>
      <c r="E445" s="44">
        <f>SUM(F445,N445)</f>
        <v>1230000</v>
      </c>
      <c r="F445" s="44">
        <f>SUM(G445:M445)</f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8">
        <f>SUM(O445:R445)</f>
        <v>1230000</v>
      </c>
      <c r="O445" s="211">
        <v>1230000</v>
      </c>
      <c r="P445" s="211">
        <v>0</v>
      </c>
      <c r="Q445" s="211">
        <v>0</v>
      </c>
      <c r="R445" s="211">
        <v>0</v>
      </c>
      <c r="S445" s="134"/>
      <c r="T445" s="180"/>
      <c r="U445" s="180"/>
      <c r="V445" s="180">
        <v>200000</v>
      </c>
      <c r="W445" s="44"/>
    </row>
    <row r="446" spans="1:23" s="223" customFormat="1" x14ac:dyDescent="0.2">
      <c r="A446" s="155"/>
      <c r="B446" s="157"/>
      <c r="C446" s="42">
        <v>6060</v>
      </c>
      <c r="D446" s="43" t="s">
        <v>176</v>
      </c>
      <c r="E446" s="44">
        <f>SUM(F446,N446)</f>
        <v>0</v>
      </c>
      <c r="F446" s="44">
        <v>0</v>
      </c>
      <c r="G446" s="44">
        <f t="shared" ref="G446:M446" si="247">SUM(G447:G449)</f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f t="shared" si="247"/>
        <v>0</v>
      </c>
      <c r="M446" s="44">
        <f t="shared" si="247"/>
        <v>0</v>
      </c>
      <c r="N446" s="180">
        <v>0</v>
      </c>
      <c r="O446" s="180">
        <v>0</v>
      </c>
      <c r="P446" s="180">
        <v>0</v>
      </c>
      <c r="Q446" s="180">
        <v>0</v>
      </c>
      <c r="R446" s="48">
        <v>0</v>
      </c>
      <c r="S446" s="181">
        <v>0</v>
      </c>
      <c r="T446" s="180">
        <v>0</v>
      </c>
      <c r="U446" s="180">
        <v>0</v>
      </c>
      <c r="V446" s="180">
        <v>0</v>
      </c>
      <c r="W446" s="180">
        <v>0</v>
      </c>
    </row>
    <row r="447" spans="1:23" s="62" customFormat="1" x14ac:dyDescent="0.2">
      <c r="A447" s="155"/>
      <c r="B447" s="152">
        <v>92605</v>
      </c>
      <c r="C447" s="158"/>
      <c r="D447" s="146" t="s">
        <v>352</v>
      </c>
      <c r="E447" s="147">
        <f>SUM(E448:E449,E453:E457)</f>
        <v>126200</v>
      </c>
      <c r="F447" s="147">
        <f t="shared" ref="F447:R447" si="248">SUM(F448:F449,F453:F457)</f>
        <v>106200</v>
      </c>
      <c r="G447" s="147">
        <f t="shared" si="248"/>
        <v>0</v>
      </c>
      <c r="H447" s="147">
        <f t="shared" si="248"/>
        <v>28800</v>
      </c>
      <c r="I447" s="147">
        <f t="shared" si="248"/>
        <v>77400</v>
      </c>
      <c r="J447" s="147">
        <f t="shared" si="248"/>
        <v>0</v>
      </c>
      <c r="K447" s="147">
        <f t="shared" si="248"/>
        <v>0</v>
      </c>
      <c r="L447" s="147">
        <f t="shared" si="248"/>
        <v>0</v>
      </c>
      <c r="M447" s="147">
        <f t="shared" si="248"/>
        <v>0</v>
      </c>
      <c r="N447" s="147">
        <f t="shared" si="248"/>
        <v>20000</v>
      </c>
      <c r="O447" s="147">
        <f t="shared" si="248"/>
        <v>20000</v>
      </c>
      <c r="P447" s="147">
        <f t="shared" si="248"/>
        <v>0</v>
      </c>
      <c r="Q447" s="147">
        <f t="shared" si="248"/>
        <v>0</v>
      </c>
      <c r="R447" s="147">
        <f t="shared" si="248"/>
        <v>0</v>
      </c>
      <c r="S447" s="134" t="str">
        <f>IF(SUM(N447,F447)=E447,"TAK","NIE")</f>
        <v>TAK</v>
      </c>
      <c r="T447" s="147">
        <f>SUM(T448:T456)</f>
        <v>0</v>
      </c>
      <c r="U447" s="147">
        <f>SUM(U448:U456)</f>
        <v>0</v>
      </c>
      <c r="V447" s="147"/>
      <c r="W447" s="147">
        <f>SUM(W448:W456)</f>
        <v>0</v>
      </c>
    </row>
    <row r="448" spans="1:23" s="295" customFormat="1" ht="61.5" customHeight="1" x14ac:dyDescent="0.2">
      <c r="A448" s="155"/>
      <c r="B448" s="157"/>
      <c r="C448" s="380">
        <v>2360</v>
      </c>
      <c r="D448" s="381" t="s">
        <v>355</v>
      </c>
      <c r="E448" s="382">
        <f>SUM(F448,N448)</f>
        <v>77400</v>
      </c>
      <c r="F448" s="382">
        <f t="shared" ref="F448:F456" si="249">SUM(G448:M448)</f>
        <v>77400</v>
      </c>
      <c r="G448" s="382">
        <v>0</v>
      </c>
      <c r="H448" s="451">
        <v>0</v>
      </c>
      <c r="I448" s="382">
        <v>77400</v>
      </c>
      <c r="J448" s="500">
        <v>0</v>
      </c>
      <c r="K448" s="500">
        <v>0</v>
      </c>
      <c r="L448" s="451">
        <v>0</v>
      </c>
      <c r="M448" s="451">
        <v>0</v>
      </c>
      <c r="N448" s="450">
        <v>0</v>
      </c>
      <c r="O448" s="511">
        <v>0</v>
      </c>
      <c r="P448" s="511">
        <v>0</v>
      </c>
      <c r="Q448" s="511">
        <v>0</v>
      </c>
      <c r="R448" s="511">
        <v>0</v>
      </c>
      <c r="S448" s="134" t="str">
        <f>IF(SUM(N448,F448)=E448,"TAK","NIE")</f>
        <v>TAK</v>
      </c>
      <c r="T448" s="451">
        <v>0</v>
      </c>
      <c r="U448" s="451">
        <v>0</v>
      </c>
      <c r="V448" s="451"/>
      <c r="W448" s="451">
        <v>0</v>
      </c>
    </row>
    <row r="449" spans="1:26" s="295" customFormat="1" x14ac:dyDescent="0.2">
      <c r="A449" s="155"/>
      <c r="B449" s="157"/>
      <c r="C449" s="42">
        <v>4210</v>
      </c>
      <c r="D449" s="43" t="s">
        <v>158</v>
      </c>
      <c r="E449" s="44">
        <f>SUM(E450:E452)</f>
        <v>6500</v>
      </c>
      <c r="F449" s="44">
        <f t="shared" ref="F449:R449" si="250">SUM(F450:F452)</f>
        <v>6500</v>
      </c>
      <c r="G449" s="44">
        <f t="shared" si="250"/>
        <v>0</v>
      </c>
      <c r="H449" s="44">
        <f t="shared" si="250"/>
        <v>6500</v>
      </c>
      <c r="I449" s="44">
        <f t="shared" si="250"/>
        <v>0</v>
      </c>
      <c r="J449" s="44">
        <f t="shared" si="250"/>
        <v>0</v>
      </c>
      <c r="K449" s="44">
        <f t="shared" si="250"/>
        <v>0</v>
      </c>
      <c r="L449" s="44">
        <f t="shared" si="250"/>
        <v>0</v>
      </c>
      <c r="M449" s="44">
        <f t="shared" si="250"/>
        <v>0</v>
      </c>
      <c r="N449" s="44">
        <f t="shared" si="250"/>
        <v>0</v>
      </c>
      <c r="O449" s="44">
        <f t="shared" si="250"/>
        <v>0</v>
      </c>
      <c r="P449" s="44">
        <f t="shared" si="250"/>
        <v>0</v>
      </c>
      <c r="Q449" s="44">
        <f t="shared" si="250"/>
        <v>0</v>
      </c>
      <c r="R449" s="44">
        <f t="shared" si="250"/>
        <v>0</v>
      </c>
      <c r="S449" s="134" t="str">
        <f>IF(SUM(N449,F449)=E449,"TAK","NIE")</f>
        <v>TAK</v>
      </c>
      <c r="T449" s="171">
        <v>0</v>
      </c>
      <c r="U449" s="171">
        <v>0</v>
      </c>
      <c r="V449" s="171"/>
      <c r="W449" s="171">
        <v>0</v>
      </c>
    </row>
    <row r="450" spans="1:26" s="295" customFormat="1" hidden="1" x14ac:dyDescent="0.2">
      <c r="A450" s="155"/>
      <c r="B450" s="157"/>
      <c r="C450" s="42"/>
      <c r="D450" s="515" t="s">
        <v>296</v>
      </c>
      <c r="E450" s="44">
        <v>2500</v>
      </c>
      <c r="F450" s="44">
        <v>2500</v>
      </c>
      <c r="G450" s="171"/>
      <c r="H450" s="171">
        <v>2500</v>
      </c>
      <c r="I450" s="171">
        <v>0</v>
      </c>
      <c r="J450" s="171">
        <v>0</v>
      </c>
      <c r="K450" s="171">
        <v>0</v>
      </c>
      <c r="L450" s="171">
        <v>0</v>
      </c>
      <c r="M450" s="171">
        <v>0</v>
      </c>
      <c r="N450" s="183">
        <v>0</v>
      </c>
      <c r="O450" s="391">
        <v>0</v>
      </c>
      <c r="P450" s="391">
        <v>0</v>
      </c>
      <c r="Q450" s="391">
        <v>0</v>
      </c>
      <c r="R450" s="391">
        <v>0</v>
      </c>
      <c r="S450" s="134"/>
      <c r="T450" s="171"/>
      <c r="U450" s="171"/>
      <c r="V450" s="171"/>
      <c r="W450" s="171"/>
    </row>
    <row r="451" spans="1:26" s="295" customFormat="1" hidden="1" x14ac:dyDescent="0.2">
      <c r="A451" s="155"/>
      <c r="B451" s="157"/>
      <c r="C451" s="42"/>
      <c r="D451" s="515" t="s">
        <v>297</v>
      </c>
      <c r="E451" s="44">
        <v>2000</v>
      </c>
      <c r="F451" s="44">
        <v>2000</v>
      </c>
      <c r="G451" s="171"/>
      <c r="H451" s="171">
        <v>2000</v>
      </c>
      <c r="I451" s="171">
        <v>0</v>
      </c>
      <c r="J451" s="171">
        <v>0</v>
      </c>
      <c r="K451" s="171">
        <v>0</v>
      </c>
      <c r="L451" s="171">
        <v>0</v>
      </c>
      <c r="M451" s="171">
        <v>0</v>
      </c>
      <c r="N451" s="183">
        <v>0</v>
      </c>
      <c r="O451" s="391">
        <v>0</v>
      </c>
      <c r="P451" s="391">
        <v>0</v>
      </c>
      <c r="Q451" s="391">
        <v>0</v>
      </c>
      <c r="R451" s="391">
        <v>0</v>
      </c>
      <c r="S451" s="134"/>
      <c r="T451" s="171"/>
      <c r="U451" s="171"/>
      <c r="V451" s="171"/>
      <c r="W451" s="171"/>
    </row>
    <row r="452" spans="1:26" s="295" customFormat="1" hidden="1" x14ac:dyDescent="0.2">
      <c r="A452" s="155"/>
      <c r="B452" s="157"/>
      <c r="C452" s="475"/>
      <c r="D452" s="516" t="s">
        <v>378</v>
      </c>
      <c r="E452" s="405">
        <v>2000</v>
      </c>
      <c r="F452" s="405">
        <v>2000</v>
      </c>
      <c r="G452" s="477"/>
      <c r="H452" s="477">
        <v>2000</v>
      </c>
      <c r="I452" s="477"/>
      <c r="J452" s="477"/>
      <c r="K452" s="477"/>
      <c r="L452" s="477"/>
      <c r="M452" s="477"/>
      <c r="N452" s="478"/>
      <c r="O452" s="391"/>
      <c r="P452" s="391"/>
      <c r="Q452" s="391"/>
      <c r="R452" s="391"/>
      <c r="S452" s="134"/>
      <c r="T452" s="477"/>
      <c r="U452" s="477"/>
      <c r="V452" s="477"/>
      <c r="W452" s="477"/>
    </row>
    <row r="453" spans="1:26" s="295" customFormat="1" x14ac:dyDescent="0.2">
      <c r="A453" s="155"/>
      <c r="B453" s="157"/>
      <c r="C453" s="42">
        <v>4260</v>
      </c>
      <c r="D453" s="43" t="s">
        <v>165</v>
      </c>
      <c r="E453" s="44">
        <f>SUM(F453,N453)</f>
        <v>13000</v>
      </c>
      <c r="F453" s="44">
        <f t="shared" si="249"/>
        <v>13000</v>
      </c>
      <c r="G453" s="171">
        <v>0</v>
      </c>
      <c r="H453" s="171">
        <v>13000</v>
      </c>
      <c r="I453" s="171">
        <v>0</v>
      </c>
      <c r="J453" s="171">
        <v>0</v>
      </c>
      <c r="K453" s="171">
        <v>0</v>
      </c>
      <c r="L453" s="171">
        <v>0</v>
      </c>
      <c r="M453" s="171">
        <v>0</v>
      </c>
      <c r="N453" s="183">
        <v>0</v>
      </c>
      <c r="O453" s="391">
        <v>0</v>
      </c>
      <c r="P453" s="391">
        <v>0</v>
      </c>
      <c r="Q453" s="391">
        <v>0</v>
      </c>
      <c r="R453" s="391">
        <v>0</v>
      </c>
      <c r="S453" s="134" t="str">
        <f>IF(SUM(N453,F453)=E453,"TAK","NIE")</f>
        <v>TAK</v>
      </c>
      <c r="T453" s="171">
        <v>0</v>
      </c>
      <c r="U453" s="171">
        <v>0</v>
      </c>
      <c r="V453" s="171"/>
      <c r="W453" s="171">
        <v>0</v>
      </c>
    </row>
    <row r="454" spans="1:26" s="295" customFormat="1" x14ac:dyDescent="0.2">
      <c r="A454" s="155"/>
      <c r="B454" s="157"/>
      <c r="C454" s="475">
        <v>4270</v>
      </c>
      <c r="D454" s="404" t="s">
        <v>348</v>
      </c>
      <c r="E454" s="44">
        <f>SUM(F454,N454)</f>
        <v>4000</v>
      </c>
      <c r="F454" s="44">
        <f t="shared" ref="F454" si="251">SUM(G454:M454)</f>
        <v>4000</v>
      </c>
      <c r="G454" s="477"/>
      <c r="H454" s="477">
        <v>4000</v>
      </c>
      <c r="I454" s="477"/>
      <c r="J454" s="477"/>
      <c r="K454" s="477"/>
      <c r="L454" s="477"/>
      <c r="M454" s="477"/>
      <c r="N454" s="478"/>
      <c r="O454" s="391"/>
      <c r="P454" s="391"/>
      <c r="Q454" s="391"/>
      <c r="R454" s="391"/>
      <c r="S454" s="134"/>
      <c r="T454" s="477"/>
      <c r="U454" s="477"/>
      <c r="V454" s="477"/>
      <c r="W454" s="477"/>
    </row>
    <row r="455" spans="1:26" s="295" customFormat="1" x14ac:dyDescent="0.2">
      <c r="A455" s="155"/>
      <c r="B455" s="157"/>
      <c r="C455" s="42">
        <v>4300</v>
      </c>
      <c r="D455" s="43" t="s">
        <v>154</v>
      </c>
      <c r="E455" s="44">
        <f>SUM(F455,N455)</f>
        <v>5000</v>
      </c>
      <c r="F455" s="44">
        <f t="shared" si="249"/>
        <v>5000</v>
      </c>
      <c r="G455" s="171">
        <v>0</v>
      </c>
      <c r="H455" s="171">
        <v>5000</v>
      </c>
      <c r="I455" s="171">
        <v>0</v>
      </c>
      <c r="J455" s="171">
        <v>0</v>
      </c>
      <c r="K455" s="171">
        <v>0</v>
      </c>
      <c r="L455" s="171">
        <v>0</v>
      </c>
      <c r="M455" s="171">
        <v>0</v>
      </c>
      <c r="N455" s="183">
        <v>0</v>
      </c>
      <c r="O455" s="391">
        <v>0</v>
      </c>
      <c r="P455" s="391">
        <v>0</v>
      </c>
      <c r="Q455" s="391">
        <v>0</v>
      </c>
      <c r="R455" s="391">
        <v>0</v>
      </c>
      <c r="S455" s="134" t="str">
        <f>IF(SUM(N455,F455)=E455,"TAK","NIE")</f>
        <v>TAK</v>
      </c>
      <c r="T455" s="171">
        <v>0</v>
      </c>
      <c r="U455" s="171">
        <v>0</v>
      </c>
      <c r="V455" s="171"/>
      <c r="W455" s="171">
        <v>0</v>
      </c>
    </row>
    <row r="456" spans="1:26" s="295" customFormat="1" x14ac:dyDescent="0.2">
      <c r="A456" s="432"/>
      <c r="B456" s="198"/>
      <c r="C456" s="177">
        <v>4430</v>
      </c>
      <c r="D456" s="178" t="s">
        <v>155</v>
      </c>
      <c r="E456" s="179">
        <f>SUM(F456,N456)</f>
        <v>300</v>
      </c>
      <c r="F456" s="179">
        <f t="shared" si="249"/>
        <v>300</v>
      </c>
      <c r="G456" s="189">
        <v>0</v>
      </c>
      <c r="H456" s="189">
        <v>300</v>
      </c>
      <c r="I456" s="189">
        <v>0</v>
      </c>
      <c r="J456" s="189">
        <v>0</v>
      </c>
      <c r="K456" s="189">
        <v>0</v>
      </c>
      <c r="L456" s="189">
        <v>0</v>
      </c>
      <c r="M456" s="189">
        <v>0</v>
      </c>
      <c r="N456" s="480">
        <v>0</v>
      </c>
      <c r="O456" s="413">
        <v>0</v>
      </c>
      <c r="P456" s="413">
        <v>0</v>
      </c>
      <c r="Q456" s="413">
        <v>0</v>
      </c>
      <c r="R456" s="413">
        <v>0</v>
      </c>
      <c r="S456" s="134" t="str">
        <f>IF(SUM(N456,F456)=E456,"TAK","NIE")</f>
        <v>TAK</v>
      </c>
      <c r="T456" s="189">
        <v>0</v>
      </c>
      <c r="U456" s="189">
        <v>0</v>
      </c>
      <c r="V456" s="189"/>
      <c r="W456" s="189">
        <v>0</v>
      </c>
    </row>
    <row r="457" spans="1:26" s="295" customFormat="1" x14ac:dyDescent="0.2">
      <c r="A457" s="155"/>
      <c r="B457" s="157"/>
      <c r="C457" s="42">
        <v>6050</v>
      </c>
      <c r="D457" s="43" t="s">
        <v>152</v>
      </c>
      <c r="E457" s="44">
        <f>SUM(E458:E458)</f>
        <v>20000</v>
      </c>
      <c r="F457" s="44">
        <f t="shared" ref="F457:R457" si="252">SUM(F458:F458)</f>
        <v>0</v>
      </c>
      <c r="G457" s="44">
        <f t="shared" si="252"/>
        <v>0</v>
      </c>
      <c r="H457" s="44">
        <f t="shared" si="252"/>
        <v>0</v>
      </c>
      <c r="I457" s="44">
        <f t="shared" si="252"/>
        <v>0</v>
      </c>
      <c r="J457" s="44">
        <f t="shared" si="252"/>
        <v>0</v>
      </c>
      <c r="K457" s="44">
        <f t="shared" si="252"/>
        <v>0</v>
      </c>
      <c r="L457" s="44">
        <f t="shared" si="252"/>
        <v>0</v>
      </c>
      <c r="M457" s="44">
        <f t="shared" si="252"/>
        <v>0</v>
      </c>
      <c r="N457" s="44">
        <f t="shared" si="252"/>
        <v>20000</v>
      </c>
      <c r="O457" s="44">
        <f t="shared" si="252"/>
        <v>20000</v>
      </c>
      <c r="P457" s="44">
        <f t="shared" si="252"/>
        <v>0</v>
      </c>
      <c r="Q457" s="44">
        <f t="shared" si="252"/>
        <v>0</v>
      </c>
      <c r="R457" s="48">
        <f t="shared" si="252"/>
        <v>0</v>
      </c>
      <c r="S457" s="514">
        <f>SUM(S458:S458)</f>
        <v>0</v>
      </c>
      <c r="T457" s="44">
        <f>SUM(T458:T458)</f>
        <v>0</v>
      </c>
      <c r="U457" s="44">
        <f>SUM(U458:U458)</f>
        <v>0</v>
      </c>
      <c r="V457" s="44">
        <f>SUM(V458:V458)</f>
        <v>200000</v>
      </c>
      <c r="W457" s="44">
        <f>SUM(W458:W458)</f>
        <v>0</v>
      </c>
    </row>
    <row r="458" spans="1:26" s="295" customFormat="1" hidden="1" x14ac:dyDescent="0.2">
      <c r="A458" s="155"/>
      <c r="B458" s="157"/>
      <c r="C458" s="145"/>
      <c r="D458" s="43" t="s">
        <v>390</v>
      </c>
      <c r="E458" s="44">
        <f>SUM(F458,N458)</f>
        <v>20000</v>
      </c>
      <c r="F458" s="44">
        <f>SUM(G458:M458)</f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8">
        <f>SUM(O458:R458)</f>
        <v>20000</v>
      </c>
      <c r="O458" s="211">
        <v>20000</v>
      </c>
      <c r="P458" s="211">
        <v>0</v>
      </c>
      <c r="Q458" s="211">
        <v>0</v>
      </c>
      <c r="R458" s="211">
        <v>0</v>
      </c>
      <c r="S458" s="134"/>
      <c r="T458" s="180"/>
      <c r="U458" s="180"/>
      <c r="V458" s="180">
        <v>200000</v>
      </c>
      <c r="W458" s="44"/>
    </row>
    <row r="459" spans="1:26" s="295" customFormat="1" hidden="1" x14ac:dyDescent="0.2">
      <c r="A459" s="297"/>
      <c r="B459" s="296"/>
      <c r="C459" s="326"/>
      <c r="D459" s="298"/>
      <c r="E459" s="299"/>
      <c r="F459" s="299"/>
      <c r="G459" s="327"/>
      <c r="H459" s="327"/>
      <c r="I459" s="327"/>
      <c r="J459" s="327"/>
      <c r="K459" s="327"/>
      <c r="L459" s="327"/>
      <c r="M459" s="327"/>
      <c r="N459" s="327"/>
      <c r="O459" s="328"/>
      <c r="P459" s="328"/>
      <c r="Q459" s="328"/>
      <c r="R459" s="328"/>
      <c r="S459" s="302"/>
      <c r="T459" s="327"/>
      <c r="U459" s="327"/>
      <c r="V459" s="327"/>
      <c r="W459" s="327"/>
    </row>
    <row r="460" spans="1:26" s="56" customFormat="1" x14ac:dyDescent="0.2">
      <c r="A460" s="538" t="s">
        <v>147</v>
      </c>
      <c r="B460" s="538"/>
      <c r="C460" s="538"/>
      <c r="D460" s="538"/>
      <c r="E460" s="161">
        <f t="shared" ref="E460:W460" si="253">SUM(E436,E395,E350,E346,E340,E287,E274,E178,E171,E166,E138,E132,E73,E67,E54,E40,E24,E9)</f>
        <v>18938201.050000001</v>
      </c>
      <c r="F460" s="161">
        <f t="shared" si="253"/>
        <v>15124569</v>
      </c>
      <c r="G460" s="161">
        <f t="shared" si="253"/>
        <v>6496980</v>
      </c>
      <c r="H460" s="161">
        <f t="shared" si="253"/>
        <v>4309102</v>
      </c>
      <c r="I460" s="161">
        <f t="shared" si="253"/>
        <v>328180</v>
      </c>
      <c r="J460" s="161">
        <f t="shared" si="253"/>
        <v>3226978</v>
      </c>
      <c r="K460" s="161">
        <f t="shared" si="253"/>
        <v>84209</v>
      </c>
      <c r="L460" s="161">
        <f t="shared" si="253"/>
        <v>0</v>
      </c>
      <c r="M460" s="161">
        <f t="shared" si="253"/>
        <v>679120</v>
      </c>
      <c r="N460" s="161">
        <f t="shared" si="253"/>
        <v>3813632.05</v>
      </c>
      <c r="O460" s="161">
        <f t="shared" si="253"/>
        <v>3813632.05</v>
      </c>
      <c r="P460" s="161">
        <f t="shared" si="253"/>
        <v>1976491</v>
      </c>
      <c r="Q460" s="161">
        <f t="shared" si="253"/>
        <v>0</v>
      </c>
      <c r="R460" s="161">
        <f t="shared" si="253"/>
        <v>0</v>
      </c>
      <c r="S460" s="161">
        <f t="shared" si="253"/>
        <v>0</v>
      </c>
      <c r="T460" s="161" t="e">
        <f t="shared" si="253"/>
        <v>#REF!</v>
      </c>
      <c r="U460" s="161" t="e">
        <f t="shared" si="253"/>
        <v>#REF!</v>
      </c>
      <c r="V460" s="161" t="e">
        <f t="shared" si="253"/>
        <v>#REF!</v>
      </c>
      <c r="W460" s="161" t="e">
        <f t="shared" si="253"/>
        <v>#REF!</v>
      </c>
      <c r="Y460" s="332">
        <f>SUM(Y9:Y459)</f>
        <v>581670</v>
      </c>
      <c r="Z460" s="332">
        <f>SUM(Z9:Z459)</f>
        <v>302630</v>
      </c>
    </row>
    <row r="462" spans="1:26" x14ac:dyDescent="0.2">
      <c r="N462" s="288" t="s">
        <v>341</v>
      </c>
    </row>
    <row r="463" spans="1:26" x14ac:dyDescent="0.2">
      <c r="C463" s="34">
        <f xml:space="preserve"> F463*60%</f>
        <v>10175653.799999999</v>
      </c>
      <c r="E463" s="34" t="s">
        <v>235</v>
      </c>
      <c r="F463" s="51">
        <f>'1'!E150</f>
        <v>16959423</v>
      </c>
      <c r="H463" s="162" t="s">
        <v>259</v>
      </c>
      <c r="I463" s="162"/>
      <c r="J463" s="163">
        <f>'1'!F147</f>
        <v>14669302</v>
      </c>
      <c r="M463" s="51">
        <f>F460-M460</f>
        <v>14445449</v>
      </c>
      <c r="N463" s="51">
        <f>E460-G460-M460-N460</f>
        <v>7948469.0000000009</v>
      </c>
      <c r="O463" s="4">
        <f>N463*0.005</f>
        <v>39742.345000000008</v>
      </c>
    </row>
    <row r="464" spans="1:26" x14ac:dyDescent="0.2">
      <c r="E464" s="34" t="s">
        <v>263</v>
      </c>
      <c r="F464" s="51">
        <f>E460</f>
        <v>18938201.050000001</v>
      </c>
      <c r="H464" s="164" t="s">
        <v>32</v>
      </c>
      <c r="I464" s="164"/>
      <c r="J464" s="165">
        <f>F460</f>
        <v>15124569</v>
      </c>
      <c r="N464" s="51"/>
    </row>
    <row r="465" spans="4:16" x14ac:dyDescent="0.2">
      <c r="E465" s="34" t="s">
        <v>236</v>
      </c>
      <c r="F465" s="51">
        <f>F463-F464</f>
        <v>-1978778.0500000007</v>
      </c>
      <c r="H465" s="166" t="s">
        <v>260</v>
      </c>
      <c r="I465" s="166"/>
      <c r="J465" s="167">
        <f>J463-J464</f>
        <v>-455267</v>
      </c>
      <c r="N465" s="51"/>
    </row>
    <row r="466" spans="4:16" x14ac:dyDescent="0.2">
      <c r="E466" s="34" t="s">
        <v>237</v>
      </c>
      <c r="F466" s="51">
        <f>SUM(F467:F468)</f>
        <v>439267</v>
      </c>
      <c r="H466" s="137" t="s">
        <v>325</v>
      </c>
      <c r="J466" s="51">
        <f>M460</f>
        <v>679120</v>
      </c>
    </row>
    <row r="467" spans="4:16" x14ac:dyDescent="0.2">
      <c r="E467" s="34" t="s">
        <v>240</v>
      </c>
      <c r="F467" s="51">
        <v>0</v>
      </c>
      <c r="J467" s="51">
        <f>J464-J466</f>
        <v>14445449</v>
      </c>
      <c r="P467" s="333">
        <f>P460-'1'!G142-'1'!G35-'1'!G15-'1'!G13</f>
        <v>581670</v>
      </c>
    </row>
    <row r="468" spans="4:16" x14ac:dyDescent="0.2">
      <c r="E468" s="34" t="s">
        <v>241</v>
      </c>
      <c r="F468" s="51">
        <v>439267</v>
      </c>
      <c r="P468" s="333">
        <f>O460-P460-'1'!G16-'1'!G143</f>
        <v>941841.04999999981</v>
      </c>
    </row>
    <row r="469" spans="4:16" x14ac:dyDescent="0.2">
      <c r="E469" s="34" t="s">
        <v>238</v>
      </c>
      <c r="F469" s="51">
        <f>'3'!D17</f>
        <v>752772</v>
      </c>
    </row>
    <row r="470" spans="4:16" x14ac:dyDescent="0.2">
      <c r="E470" s="34" t="s">
        <v>239</v>
      </c>
      <c r="F470" s="51">
        <f>F465+F466-F469</f>
        <v>-2292283.0500000007</v>
      </c>
    </row>
    <row r="472" spans="4:16" x14ac:dyDescent="0.2">
      <c r="D472" s="34" t="s">
        <v>244</v>
      </c>
      <c r="E472" s="34" t="s">
        <v>264</v>
      </c>
      <c r="F472" s="51"/>
      <c r="G472" s="137" t="s">
        <v>410</v>
      </c>
      <c r="H472" s="34">
        <f>E178/J463</f>
        <v>0.38829713915495095</v>
      </c>
    </row>
    <row r="473" spans="4:16" x14ac:dyDescent="0.2">
      <c r="E473" s="34" t="s">
        <v>265</v>
      </c>
      <c r="F473" s="51"/>
      <c r="G473" s="51"/>
      <c r="H473" s="34">
        <f>E178/E460</f>
        <v>0.30077027828363878</v>
      </c>
    </row>
    <row r="474" spans="4:16" x14ac:dyDescent="0.2">
      <c r="F474" s="51"/>
      <c r="H474" s="34">
        <f>N460/E460</f>
        <v>0.20137245559551178</v>
      </c>
    </row>
    <row r="475" spans="4:16" x14ac:dyDescent="0.2">
      <c r="E475" s="34" t="s">
        <v>266</v>
      </c>
      <c r="F475" s="51"/>
    </row>
  </sheetData>
  <mergeCells count="23">
    <mergeCell ref="O5:R5"/>
    <mergeCell ref="O6:O7"/>
    <mergeCell ref="Q6:Q7"/>
    <mergeCell ref="R6:R7"/>
    <mergeCell ref="A1:N1"/>
    <mergeCell ref="E4:E7"/>
    <mergeCell ref="A4:A7"/>
    <mergeCell ref="D4:D7"/>
    <mergeCell ref="B4:B7"/>
    <mergeCell ref="G5:M5"/>
    <mergeCell ref="F5:F7"/>
    <mergeCell ref="N5:N7"/>
    <mergeCell ref="G6:H6"/>
    <mergeCell ref="I6:I7"/>
    <mergeCell ref="K6:K7"/>
    <mergeCell ref="F4:R4"/>
    <mergeCell ref="J6:J7"/>
    <mergeCell ref="M6:M7"/>
    <mergeCell ref="L6:L7"/>
    <mergeCell ref="A460:D460"/>
    <mergeCell ref="C4:C7"/>
    <mergeCell ref="D291:D293"/>
    <mergeCell ref="D300:D302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63" fitToHeight="11" orientation="landscape" horizontalDpi="4294967293" verticalDpi="300" r:id="rId1"/>
  <headerFooter alignWithMargins="0">
    <oddHeader>&amp;R&amp;9Załącznik Nr &amp;A
do Uchwały NrXI/96/2011 Rady Gminy Widuchowa 
z dnia 8  grudnia 2011 r.</oddHeader>
  </headerFooter>
  <rowBreaks count="1" manualBreakCount="1">
    <brk id="421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37"/>
  <sheetViews>
    <sheetView showGridLines="0" view="pageBreakPreview" zoomScaleNormal="100" zoomScaleSheetLayoutView="100" workbookViewId="0">
      <selection activeCell="G22" sqref="G22"/>
    </sheetView>
  </sheetViews>
  <sheetFormatPr defaultRowHeight="12.75" x14ac:dyDescent="0.2"/>
  <cols>
    <col min="1" max="1" width="4.7109375" style="53" bestFit="1" customWidth="1"/>
    <col min="2" max="2" width="40.140625" style="53" bestFit="1" customWidth="1"/>
    <col min="3" max="3" width="14" style="53" customWidth="1"/>
    <col min="4" max="4" width="17.140625" style="53" customWidth="1"/>
    <col min="5" max="16384" width="9.140625" style="53"/>
  </cols>
  <sheetData>
    <row r="1" spans="1:4" ht="15" customHeight="1" x14ac:dyDescent="0.2">
      <c r="A1" s="564" t="s">
        <v>392</v>
      </c>
      <c r="B1" s="564"/>
      <c r="C1" s="564"/>
      <c r="D1" s="564"/>
    </row>
    <row r="2" spans="1:4" ht="6.75" customHeight="1" x14ac:dyDescent="0.2">
      <c r="A2" s="79"/>
    </row>
    <row r="3" spans="1:4" x14ac:dyDescent="0.2">
      <c r="D3" s="80" t="s">
        <v>34</v>
      </c>
    </row>
    <row r="4" spans="1:4" ht="15" customHeight="1" x14ac:dyDescent="0.2">
      <c r="A4" s="563" t="s">
        <v>48</v>
      </c>
      <c r="B4" s="563" t="s">
        <v>5</v>
      </c>
      <c r="C4" s="565" t="s">
        <v>49</v>
      </c>
      <c r="D4" s="565" t="s">
        <v>393</v>
      </c>
    </row>
    <row r="5" spans="1:4" ht="15" customHeight="1" x14ac:dyDescent="0.2">
      <c r="A5" s="563"/>
      <c r="B5" s="563"/>
      <c r="C5" s="563"/>
      <c r="D5" s="565"/>
    </row>
    <row r="6" spans="1:4" ht="15.75" customHeight="1" x14ac:dyDescent="0.2">
      <c r="A6" s="563"/>
      <c r="B6" s="563"/>
      <c r="C6" s="563"/>
      <c r="D6" s="565"/>
    </row>
    <row r="7" spans="1:4" s="82" customFormat="1" ht="6.75" customHeight="1" x14ac:dyDescent="0.2">
      <c r="A7" s="81">
        <v>1</v>
      </c>
      <c r="B7" s="81">
        <v>2</v>
      </c>
      <c r="C7" s="81">
        <v>3</v>
      </c>
      <c r="D7" s="81">
        <v>4</v>
      </c>
    </row>
    <row r="8" spans="1:4" ht="18.95" customHeight="1" x14ac:dyDescent="0.2">
      <c r="A8" s="563" t="s">
        <v>21</v>
      </c>
      <c r="B8" s="563"/>
      <c r="C8" s="83"/>
      <c r="D8" s="84">
        <f>SUM(D9:D16)</f>
        <v>2731550</v>
      </c>
    </row>
    <row r="9" spans="1:4" ht="18.95" customHeight="1" x14ac:dyDescent="0.2">
      <c r="A9" s="85" t="s">
        <v>11</v>
      </c>
      <c r="B9" s="86" t="s">
        <v>16</v>
      </c>
      <c r="C9" s="85" t="s">
        <v>22</v>
      </c>
      <c r="D9" s="86">
        <v>0</v>
      </c>
    </row>
    <row r="10" spans="1:4" ht="18.95" customHeight="1" x14ac:dyDescent="0.2">
      <c r="A10" s="87" t="s">
        <v>12</v>
      </c>
      <c r="B10" s="88" t="s">
        <v>17</v>
      </c>
      <c r="C10" s="87" t="s">
        <v>22</v>
      </c>
      <c r="D10" s="88">
        <v>0</v>
      </c>
    </row>
    <row r="11" spans="1:4" ht="51" x14ac:dyDescent="0.2">
      <c r="A11" s="87" t="s">
        <v>13</v>
      </c>
      <c r="B11" s="89" t="s">
        <v>61</v>
      </c>
      <c r="C11" s="87" t="s">
        <v>40</v>
      </c>
      <c r="D11" s="88">
        <v>0</v>
      </c>
    </row>
    <row r="12" spans="1:4" ht="18.95" customHeight="1" x14ac:dyDescent="0.2">
      <c r="A12" s="87" t="s">
        <v>1</v>
      </c>
      <c r="B12" s="88" t="s">
        <v>24</v>
      </c>
      <c r="C12" s="87" t="s">
        <v>41</v>
      </c>
      <c r="D12" s="88">
        <v>0</v>
      </c>
    </row>
    <row r="13" spans="1:4" ht="18.95" customHeight="1" x14ac:dyDescent="0.2">
      <c r="A13" s="87" t="s">
        <v>15</v>
      </c>
      <c r="B13" s="88" t="s">
        <v>62</v>
      </c>
      <c r="C13" s="87" t="s">
        <v>69</v>
      </c>
      <c r="D13" s="88">
        <v>0</v>
      </c>
    </row>
    <row r="14" spans="1:4" ht="18.95" customHeight="1" x14ac:dyDescent="0.2">
      <c r="A14" s="87" t="s">
        <v>18</v>
      </c>
      <c r="B14" s="88" t="s">
        <v>19</v>
      </c>
      <c r="C14" s="87" t="s">
        <v>23</v>
      </c>
      <c r="D14" s="88">
        <v>0</v>
      </c>
    </row>
    <row r="15" spans="1:4" ht="18.95" customHeight="1" x14ac:dyDescent="0.2">
      <c r="A15" s="87" t="s">
        <v>20</v>
      </c>
      <c r="B15" s="88" t="s">
        <v>71</v>
      </c>
      <c r="C15" s="87" t="s">
        <v>53</v>
      </c>
      <c r="D15" s="88">
        <v>2276283</v>
      </c>
    </row>
    <row r="16" spans="1:4" s="126" customFormat="1" ht="37.5" customHeight="1" x14ac:dyDescent="0.2">
      <c r="A16" s="87" t="s">
        <v>25</v>
      </c>
      <c r="B16" s="293" t="s">
        <v>357</v>
      </c>
      <c r="C16" s="91" t="s">
        <v>340</v>
      </c>
      <c r="D16" s="90">
        <v>455267</v>
      </c>
    </row>
    <row r="17" spans="1:6" ht="18.95" customHeight="1" x14ac:dyDescent="0.2">
      <c r="A17" s="563" t="s">
        <v>63</v>
      </c>
      <c r="B17" s="563"/>
      <c r="C17" s="83"/>
      <c r="D17" s="84">
        <f>SUM(D18:D24)</f>
        <v>752772</v>
      </c>
    </row>
    <row r="18" spans="1:6" ht="18.95" customHeight="1" x14ac:dyDescent="0.2">
      <c r="A18" s="85" t="s">
        <v>11</v>
      </c>
      <c r="B18" s="86" t="s">
        <v>42</v>
      </c>
      <c r="C18" s="85" t="s">
        <v>27</v>
      </c>
      <c r="D18" s="86">
        <v>218000</v>
      </c>
    </row>
    <row r="19" spans="1:6" ht="18.95" customHeight="1" x14ac:dyDescent="0.2">
      <c r="A19" s="87" t="s">
        <v>12</v>
      </c>
      <c r="B19" s="88" t="s">
        <v>26</v>
      </c>
      <c r="C19" s="87" t="s">
        <v>27</v>
      </c>
      <c r="D19" s="88">
        <v>34772</v>
      </c>
    </row>
    <row r="20" spans="1:6" ht="38.25" x14ac:dyDescent="0.2">
      <c r="A20" s="87" t="s">
        <v>13</v>
      </c>
      <c r="B20" s="89" t="s">
        <v>45</v>
      </c>
      <c r="C20" s="87" t="s">
        <v>46</v>
      </c>
      <c r="D20" s="88">
        <v>0</v>
      </c>
    </row>
    <row r="21" spans="1:6" ht="18.95" customHeight="1" x14ac:dyDescent="0.2">
      <c r="A21" s="87" t="s">
        <v>1</v>
      </c>
      <c r="B21" s="88" t="s">
        <v>43</v>
      </c>
      <c r="C21" s="87" t="s">
        <v>39</v>
      </c>
      <c r="D21" s="88">
        <v>0</v>
      </c>
    </row>
    <row r="22" spans="1:6" ht="18.95" customHeight="1" x14ac:dyDescent="0.2">
      <c r="A22" s="87" t="s">
        <v>15</v>
      </c>
      <c r="B22" s="88" t="s">
        <v>44</v>
      </c>
      <c r="C22" s="87" t="s">
        <v>29</v>
      </c>
      <c r="D22" s="88">
        <v>0</v>
      </c>
    </row>
    <row r="23" spans="1:6" ht="18.95" customHeight="1" x14ac:dyDescent="0.2">
      <c r="A23" s="87" t="s">
        <v>18</v>
      </c>
      <c r="B23" s="88" t="s">
        <v>72</v>
      </c>
      <c r="C23" s="87" t="s">
        <v>30</v>
      </c>
      <c r="D23" s="88">
        <v>500000</v>
      </c>
    </row>
    <row r="24" spans="1:6" ht="18.95" customHeight="1" x14ac:dyDescent="0.2">
      <c r="A24" s="91" t="s">
        <v>20</v>
      </c>
      <c r="B24" s="90" t="s">
        <v>31</v>
      </c>
      <c r="C24" s="91" t="s">
        <v>28</v>
      </c>
      <c r="D24" s="90">
        <v>0</v>
      </c>
    </row>
    <row r="25" spans="1:6" ht="7.5" customHeight="1" x14ac:dyDescent="0.2">
      <c r="A25" s="68"/>
      <c r="B25" s="92"/>
      <c r="C25" s="92"/>
      <c r="D25" s="92"/>
    </row>
    <row r="26" spans="1:6" x14ac:dyDescent="0.2">
      <c r="A26" s="58"/>
      <c r="B26" s="93"/>
      <c r="C26" s="93"/>
      <c r="D26" s="93"/>
      <c r="E26" s="93"/>
      <c r="F26" s="93"/>
    </row>
    <row r="429" spans="5:18" x14ac:dyDescent="0.2">
      <c r="E429" s="53">
        <f>SUM(E430:E434,E436)</f>
        <v>0</v>
      </c>
      <c r="F429" s="53">
        <f t="shared" ref="F429:R429" si="0">SUM(F430:F434,F436)</f>
        <v>0</v>
      </c>
      <c r="G429" s="53">
        <f t="shared" si="0"/>
        <v>0</v>
      </c>
      <c r="H429" s="53">
        <f t="shared" si="0"/>
        <v>0</v>
      </c>
      <c r="I429" s="53">
        <f t="shared" si="0"/>
        <v>0</v>
      </c>
      <c r="J429" s="53">
        <f t="shared" si="0"/>
        <v>0</v>
      </c>
      <c r="K429" s="53">
        <f t="shared" si="0"/>
        <v>0</v>
      </c>
      <c r="L429" s="53">
        <f t="shared" si="0"/>
        <v>0</v>
      </c>
      <c r="M429" s="53">
        <f t="shared" si="0"/>
        <v>0</v>
      </c>
      <c r="N429" s="53">
        <f t="shared" si="0"/>
        <v>0</v>
      </c>
      <c r="O429" s="53">
        <f t="shared" si="0"/>
        <v>0</v>
      </c>
      <c r="P429" s="53">
        <f t="shared" si="0"/>
        <v>0</v>
      </c>
      <c r="Q429" s="53">
        <f t="shared" si="0"/>
        <v>0</v>
      </c>
      <c r="R429" s="53">
        <f t="shared" si="0"/>
        <v>0</v>
      </c>
    </row>
    <row r="437" spans="5:5" x14ac:dyDescent="0.2">
      <c r="E437" s="53">
        <f>SUM(E438:E439,E442:E445)</f>
        <v>0</v>
      </c>
    </row>
  </sheetData>
  <mergeCells count="7">
    <mergeCell ref="A8:B8"/>
    <mergeCell ref="A17:B17"/>
    <mergeCell ref="A1:D1"/>
    <mergeCell ref="A4:A6"/>
    <mergeCell ref="C4:C6"/>
    <mergeCell ref="B4:B6"/>
    <mergeCell ref="D4:D6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portrait" r:id="rId1"/>
  <headerFooter alignWithMargins="0">
    <oddHeader>&amp;R&amp;9Załącznik Nr &amp;A
do Uchwały NrXI/96/2011 Rady Gminy Widuchowa 
z dnia 8  grudnia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27"/>
  <sheetViews>
    <sheetView defaultGridColor="0" view="pageBreakPreview" colorId="8" zoomScale="75" zoomScaleNormal="100" zoomScaleSheetLayoutView="75" workbookViewId="0">
      <selection activeCell="G22" sqref="G22"/>
    </sheetView>
  </sheetViews>
  <sheetFormatPr defaultRowHeight="12.75" x14ac:dyDescent="0.2"/>
  <cols>
    <col min="1" max="1" width="5.5703125" style="53" bestFit="1" customWidth="1"/>
    <col min="2" max="2" width="8.85546875" style="53" bestFit="1" customWidth="1"/>
    <col min="3" max="3" width="6.85546875" style="53" customWidth="1"/>
    <col min="4" max="4" width="14.28515625" style="53" customWidth="1"/>
    <col min="5" max="5" width="14.85546875" style="53" customWidth="1"/>
    <col min="6" max="6" width="13.5703125" style="53" customWidth="1"/>
    <col min="7" max="7" width="15.5703125" style="56" customWidth="1"/>
    <col min="8" max="9" width="15.7109375" style="56" customWidth="1"/>
    <col min="10" max="10" width="12.85546875" style="56" customWidth="1"/>
    <col min="11" max="11" width="21.140625" style="56" customWidth="1"/>
    <col min="12" max="12" width="15.85546875" style="56" customWidth="1"/>
    <col min="13" max="16384" width="9.140625" style="56"/>
  </cols>
  <sheetData>
    <row r="1" spans="1:12" ht="48.75" customHeight="1" x14ac:dyDescent="0.2">
      <c r="A1" s="566" t="s">
        <v>394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x14ac:dyDescent="0.2">
      <c r="L2" s="103" t="s">
        <v>34</v>
      </c>
    </row>
    <row r="3" spans="1:12" s="120" customFormat="1" ht="18" customHeight="1" x14ac:dyDescent="0.2">
      <c r="A3" s="563" t="s">
        <v>2</v>
      </c>
      <c r="B3" s="570" t="s">
        <v>3</v>
      </c>
      <c r="C3" s="570" t="s">
        <v>66</v>
      </c>
      <c r="D3" s="565" t="s">
        <v>60</v>
      </c>
      <c r="E3" s="565" t="s">
        <v>329</v>
      </c>
      <c r="F3" s="565" t="s">
        <v>56</v>
      </c>
      <c r="G3" s="565"/>
      <c r="H3" s="565"/>
      <c r="I3" s="565"/>
      <c r="J3" s="565"/>
      <c r="K3" s="565"/>
      <c r="L3" s="565"/>
    </row>
    <row r="4" spans="1:12" s="120" customFormat="1" ht="18" customHeight="1" x14ac:dyDescent="0.2">
      <c r="A4" s="563"/>
      <c r="B4" s="571"/>
      <c r="C4" s="571"/>
      <c r="D4" s="563"/>
      <c r="E4" s="565"/>
      <c r="F4" s="565" t="s">
        <v>58</v>
      </c>
      <c r="G4" s="573" t="s">
        <v>6</v>
      </c>
      <c r="H4" s="579"/>
      <c r="I4" s="579"/>
      <c r="J4" s="579"/>
      <c r="K4" s="580"/>
      <c r="L4" s="565" t="s">
        <v>59</v>
      </c>
    </row>
    <row r="5" spans="1:12" s="120" customFormat="1" ht="18" customHeight="1" x14ac:dyDescent="0.2">
      <c r="A5" s="563"/>
      <c r="B5" s="571"/>
      <c r="C5" s="571"/>
      <c r="D5" s="563"/>
      <c r="E5" s="565"/>
      <c r="F5" s="565"/>
      <c r="G5" s="573" t="s">
        <v>267</v>
      </c>
      <c r="H5" s="574"/>
      <c r="I5" s="575" t="s">
        <v>269</v>
      </c>
      <c r="J5" s="575" t="s">
        <v>275</v>
      </c>
      <c r="K5" s="577" t="s">
        <v>330</v>
      </c>
      <c r="L5" s="565"/>
    </row>
    <row r="6" spans="1:12" s="120" customFormat="1" ht="111" customHeight="1" x14ac:dyDescent="0.2">
      <c r="A6" s="563"/>
      <c r="B6" s="572"/>
      <c r="C6" s="572"/>
      <c r="D6" s="563"/>
      <c r="E6" s="565"/>
      <c r="F6" s="565"/>
      <c r="G6" s="95" t="s">
        <v>272</v>
      </c>
      <c r="H6" s="95" t="s">
        <v>273</v>
      </c>
      <c r="I6" s="581"/>
      <c r="J6" s="576"/>
      <c r="K6" s="578"/>
      <c r="L6" s="565"/>
    </row>
    <row r="7" spans="1:12" ht="9" customHeight="1" x14ac:dyDescent="0.2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</row>
    <row r="8" spans="1:12" ht="18" customHeight="1" x14ac:dyDescent="0.2">
      <c r="A8" s="121">
        <v>750</v>
      </c>
      <c r="B8" s="121">
        <v>75011</v>
      </c>
      <c r="C8" s="97">
        <v>2010</v>
      </c>
      <c r="D8" s="97">
        <v>68500</v>
      </c>
      <c r="E8" s="98" t="s">
        <v>74</v>
      </c>
      <c r="F8" s="98" t="s">
        <v>74</v>
      </c>
      <c r="G8" s="98" t="s">
        <v>74</v>
      </c>
      <c r="H8" s="98" t="s">
        <v>74</v>
      </c>
      <c r="I8" s="240" t="s">
        <v>74</v>
      </c>
      <c r="J8" s="98" t="s">
        <v>74</v>
      </c>
      <c r="K8" s="98" t="s">
        <v>74</v>
      </c>
      <c r="L8" s="98" t="s">
        <v>74</v>
      </c>
    </row>
    <row r="9" spans="1:12" ht="18" customHeight="1" x14ac:dyDescent="0.2">
      <c r="A9" s="122">
        <v>750</v>
      </c>
      <c r="B9" s="122">
        <v>75011</v>
      </c>
      <c r="C9" s="123">
        <v>4010</v>
      </c>
      <c r="D9" s="124" t="s">
        <v>74</v>
      </c>
      <c r="E9" s="123">
        <f t="shared" ref="E9:E13" si="0">SUM(F9,L9)</f>
        <v>53913</v>
      </c>
      <c r="F9" s="123">
        <f>SUM(G9:K9)</f>
        <v>53913</v>
      </c>
      <c r="G9" s="123">
        <v>53913</v>
      </c>
      <c r="H9" s="124" t="s">
        <v>74</v>
      </c>
      <c r="I9" s="241" t="s">
        <v>74</v>
      </c>
      <c r="J9" s="124" t="s">
        <v>74</v>
      </c>
      <c r="K9" s="124" t="s">
        <v>74</v>
      </c>
      <c r="L9" s="124" t="s">
        <v>74</v>
      </c>
    </row>
    <row r="10" spans="1:12" ht="18" customHeight="1" x14ac:dyDescent="0.2">
      <c r="A10" s="122">
        <v>750</v>
      </c>
      <c r="B10" s="122">
        <v>75011</v>
      </c>
      <c r="C10" s="123">
        <v>4040</v>
      </c>
      <c r="D10" s="124" t="s">
        <v>74</v>
      </c>
      <c r="E10" s="123">
        <f t="shared" si="0"/>
        <v>4320</v>
      </c>
      <c r="F10" s="123">
        <f t="shared" ref="F10:F13" si="1">SUM(G10:K10)</f>
        <v>4320</v>
      </c>
      <c r="G10" s="123">
        <v>4320</v>
      </c>
      <c r="H10" s="124" t="s">
        <v>74</v>
      </c>
      <c r="I10" s="241" t="s">
        <v>74</v>
      </c>
      <c r="J10" s="124" t="s">
        <v>74</v>
      </c>
      <c r="K10" s="124" t="s">
        <v>74</v>
      </c>
      <c r="L10" s="124" t="s">
        <v>74</v>
      </c>
    </row>
    <row r="11" spans="1:12" ht="18" customHeight="1" x14ac:dyDescent="0.2">
      <c r="A11" s="122">
        <v>750</v>
      </c>
      <c r="B11" s="122">
        <v>75011</v>
      </c>
      <c r="C11" s="123">
        <v>4110</v>
      </c>
      <c r="D11" s="124" t="s">
        <v>74</v>
      </c>
      <c r="E11" s="123">
        <f t="shared" si="0"/>
        <v>8846</v>
      </c>
      <c r="F11" s="123">
        <f t="shared" si="1"/>
        <v>8846</v>
      </c>
      <c r="G11" s="125">
        <v>8846</v>
      </c>
      <c r="H11" s="124" t="s">
        <v>74</v>
      </c>
      <c r="I11" s="241" t="s">
        <v>74</v>
      </c>
      <c r="J11" s="124" t="s">
        <v>74</v>
      </c>
      <c r="K11" s="124" t="s">
        <v>74</v>
      </c>
      <c r="L11" s="124" t="s">
        <v>74</v>
      </c>
    </row>
    <row r="12" spans="1:12" ht="18" customHeight="1" x14ac:dyDescent="0.2">
      <c r="A12" s="122">
        <v>750</v>
      </c>
      <c r="B12" s="122">
        <v>75011</v>
      </c>
      <c r="C12" s="123">
        <v>4300</v>
      </c>
      <c r="D12" s="124" t="s">
        <v>74</v>
      </c>
      <c r="E12" s="123">
        <f t="shared" si="0"/>
        <v>272</v>
      </c>
      <c r="F12" s="123">
        <f t="shared" si="1"/>
        <v>272</v>
      </c>
      <c r="G12" s="124" t="s">
        <v>74</v>
      </c>
      <c r="H12" s="125">
        <v>272</v>
      </c>
      <c r="I12" s="241" t="s">
        <v>74</v>
      </c>
      <c r="J12" s="124" t="s">
        <v>74</v>
      </c>
      <c r="K12" s="124" t="s">
        <v>74</v>
      </c>
      <c r="L12" s="124" t="s">
        <v>74</v>
      </c>
    </row>
    <row r="13" spans="1:12" ht="18" customHeight="1" x14ac:dyDescent="0.2">
      <c r="A13" s="122">
        <v>750</v>
      </c>
      <c r="B13" s="122">
        <v>75011</v>
      </c>
      <c r="C13" s="123">
        <v>4440</v>
      </c>
      <c r="D13" s="124" t="s">
        <v>74</v>
      </c>
      <c r="E13" s="123">
        <f t="shared" si="0"/>
        <v>1149</v>
      </c>
      <c r="F13" s="123">
        <f t="shared" si="1"/>
        <v>1149</v>
      </c>
      <c r="G13" s="124" t="s">
        <v>74</v>
      </c>
      <c r="H13" s="125">
        <v>1149</v>
      </c>
      <c r="I13" s="241" t="s">
        <v>74</v>
      </c>
      <c r="J13" s="124" t="s">
        <v>74</v>
      </c>
      <c r="K13" s="124" t="s">
        <v>74</v>
      </c>
      <c r="L13" s="124" t="s">
        <v>74</v>
      </c>
    </row>
    <row r="14" spans="1:12" ht="18" customHeight="1" x14ac:dyDescent="0.2">
      <c r="A14" s="123">
        <v>751</v>
      </c>
      <c r="B14" s="123">
        <v>75101</v>
      </c>
      <c r="C14" s="99">
        <v>2010</v>
      </c>
      <c r="D14" s="99">
        <v>936</v>
      </c>
      <c r="E14" s="100" t="s">
        <v>74</v>
      </c>
      <c r="F14" s="100" t="s">
        <v>74</v>
      </c>
      <c r="G14" s="100" t="s">
        <v>74</v>
      </c>
      <c r="H14" s="100" t="s">
        <v>74</v>
      </c>
      <c r="I14" s="241" t="s">
        <v>74</v>
      </c>
      <c r="J14" s="100" t="s">
        <v>74</v>
      </c>
      <c r="K14" s="100" t="s">
        <v>74</v>
      </c>
      <c r="L14" s="100" t="s">
        <v>74</v>
      </c>
    </row>
    <row r="15" spans="1:12" ht="18" customHeight="1" x14ac:dyDescent="0.2">
      <c r="A15" s="99">
        <v>751</v>
      </c>
      <c r="B15" s="99">
        <v>75101</v>
      </c>
      <c r="C15" s="99">
        <v>4110</v>
      </c>
      <c r="D15" s="100" t="s">
        <v>74</v>
      </c>
      <c r="E15" s="123">
        <f>SUM(F15,L15)</f>
        <v>124</v>
      </c>
      <c r="F15" s="123">
        <f t="shared" ref="F15" si="2">SUM(G15:K15)</f>
        <v>124</v>
      </c>
      <c r="G15" s="99">
        <v>124</v>
      </c>
      <c r="H15" s="100" t="s">
        <v>74</v>
      </c>
      <c r="I15" s="241" t="s">
        <v>74</v>
      </c>
      <c r="J15" s="100" t="s">
        <v>74</v>
      </c>
      <c r="K15" s="100" t="s">
        <v>74</v>
      </c>
      <c r="L15" s="100" t="s">
        <v>74</v>
      </c>
    </row>
    <row r="16" spans="1:12" ht="18" customHeight="1" x14ac:dyDescent="0.2">
      <c r="A16" s="99">
        <v>751</v>
      </c>
      <c r="B16" s="99">
        <v>75101</v>
      </c>
      <c r="C16" s="99">
        <v>4170</v>
      </c>
      <c r="D16" s="100" t="s">
        <v>74</v>
      </c>
      <c r="E16" s="123">
        <f>SUM(F16,L16)</f>
        <v>812</v>
      </c>
      <c r="F16" s="123">
        <f t="shared" ref="F16" si="3">SUM(G16:K16)</f>
        <v>812</v>
      </c>
      <c r="G16" s="99">
        <v>812</v>
      </c>
      <c r="H16" s="100" t="s">
        <v>74</v>
      </c>
      <c r="I16" s="241" t="s">
        <v>74</v>
      </c>
      <c r="J16" s="100" t="s">
        <v>74</v>
      </c>
      <c r="K16" s="100" t="s">
        <v>74</v>
      </c>
      <c r="L16" s="100" t="s">
        <v>74</v>
      </c>
    </row>
    <row r="17" spans="1:12" ht="18" customHeight="1" x14ac:dyDescent="0.2">
      <c r="A17" s="99">
        <v>852</v>
      </c>
      <c r="B17" s="99">
        <v>85212</v>
      </c>
      <c r="C17" s="99">
        <v>2010</v>
      </c>
      <c r="D17" s="99">
        <v>2273000</v>
      </c>
      <c r="E17" s="100" t="s">
        <v>74</v>
      </c>
      <c r="F17" s="100" t="s">
        <v>74</v>
      </c>
      <c r="G17" s="100" t="s">
        <v>74</v>
      </c>
      <c r="H17" s="100" t="s">
        <v>74</v>
      </c>
      <c r="I17" s="241" t="s">
        <v>74</v>
      </c>
      <c r="J17" s="100" t="s">
        <v>74</v>
      </c>
      <c r="K17" s="100" t="s">
        <v>74</v>
      </c>
      <c r="L17" s="100" t="s">
        <v>74</v>
      </c>
    </row>
    <row r="18" spans="1:12" ht="18" customHeight="1" x14ac:dyDescent="0.2">
      <c r="A18" s="99">
        <v>852</v>
      </c>
      <c r="B18" s="99">
        <v>85212</v>
      </c>
      <c r="C18" s="99">
        <v>3110</v>
      </c>
      <c r="D18" s="100" t="s">
        <v>74</v>
      </c>
      <c r="E18" s="99">
        <f t="shared" ref="E18:E23" si="4">SUM(F18,L18)</f>
        <v>2132810</v>
      </c>
      <c r="F18" s="99">
        <f>SUM(G18:K18)</f>
        <v>2132810</v>
      </c>
      <c r="G18" s="99"/>
      <c r="H18" s="100" t="s">
        <v>74</v>
      </c>
      <c r="I18" s="241" t="s">
        <v>74</v>
      </c>
      <c r="J18" s="99">
        <v>2132810</v>
      </c>
      <c r="K18" s="100" t="s">
        <v>74</v>
      </c>
      <c r="L18" s="99"/>
    </row>
    <row r="19" spans="1:12" ht="18" customHeight="1" x14ac:dyDescent="0.2">
      <c r="A19" s="99">
        <v>852</v>
      </c>
      <c r="B19" s="99">
        <v>85212</v>
      </c>
      <c r="C19" s="99">
        <v>4010</v>
      </c>
      <c r="D19" s="100" t="s">
        <v>74</v>
      </c>
      <c r="E19" s="99">
        <f t="shared" si="4"/>
        <v>51926</v>
      </c>
      <c r="F19" s="99">
        <f t="shared" ref="F19:F23" si="5">SUM(G19:K19)</f>
        <v>51926</v>
      </c>
      <c r="G19" s="99">
        <v>51926</v>
      </c>
      <c r="H19" s="100" t="s">
        <v>74</v>
      </c>
      <c r="I19" s="241" t="s">
        <v>74</v>
      </c>
      <c r="J19" s="100" t="s">
        <v>74</v>
      </c>
      <c r="K19" s="100" t="s">
        <v>74</v>
      </c>
      <c r="L19" s="100" t="s">
        <v>74</v>
      </c>
    </row>
    <row r="20" spans="1:12" ht="18" customHeight="1" x14ac:dyDescent="0.2">
      <c r="A20" s="99">
        <v>852</v>
      </c>
      <c r="B20" s="99">
        <v>85212</v>
      </c>
      <c r="C20" s="99">
        <v>4040</v>
      </c>
      <c r="D20" s="100" t="s">
        <v>74</v>
      </c>
      <c r="E20" s="99">
        <f t="shared" si="4"/>
        <v>4400</v>
      </c>
      <c r="F20" s="99">
        <f t="shared" si="5"/>
        <v>4400</v>
      </c>
      <c r="G20" s="99">
        <v>4400</v>
      </c>
      <c r="H20" s="100" t="s">
        <v>74</v>
      </c>
      <c r="I20" s="241" t="s">
        <v>74</v>
      </c>
      <c r="J20" s="100" t="s">
        <v>74</v>
      </c>
      <c r="K20" s="100" t="s">
        <v>74</v>
      </c>
      <c r="L20" s="100" t="s">
        <v>74</v>
      </c>
    </row>
    <row r="21" spans="1:12" ht="18" customHeight="1" x14ac:dyDescent="0.2">
      <c r="A21" s="99">
        <v>852</v>
      </c>
      <c r="B21" s="99">
        <v>85212</v>
      </c>
      <c r="C21" s="99">
        <v>4110</v>
      </c>
      <c r="D21" s="100" t="s">
        <v>74</v>
      </c>
      <c r="E21" s="99">
        <f>SUM(F21,L21)</f>
        <v>80860</v>
      </c>
      <c r="F21" s="99">
        <f t="shared" si="5"/>
        <v>80860</v>
      </c>
      <c r="G21" s="334">
        <v>8860</v>
      </c>
      <c r="H21" s="99">
        <v>72000</v>
      </c>
      <c r="I21" s="241" t="s">
        <v>74</v>
      </c>
      <c r="J21" s="100" t="s">
        <v>74</v>
      </c>
      <c r="K21" s="100" t="s">
        <v>74</v>
      </c>
      <c r="L21" s="100" t="s">
        <v>74</v>
      </c>
    </row>
    <row r="22" spans="1:12" ht="18" customHeight="1" x14ac:dyDescent="0.2">
      <c r="A22" s="99">
        <v>852</v>
      </c>
      <c r="B22" s="99">
        <v>85212</v>
      </c>
      <c r="C22" s="99">
        <v>4120</v>
      </c>
      <c r="D22" s="100" t="s">
        <v>74</v>
      </c>
      <c r="E22" s="99">
        <f t="shared" si="4"/>
        <v>1379</v>
      </c>
      <c r="F22" s="99">
        <f t="shared" si="5"/>
        <v>1379</v>
      </c>
      <c r="G22" s="99">
        <v>1379</v>
      </c>
      <c r="H22" s="100" t="s">
        <v>74</v>
      </c>
      <c r="I22" s="241" t="s">
        <v>74</v>
      </c>
      <c r="J22" s="100" t="s">
        <v>74</v>
      </c>
      <c r="K22" s="100" t="s">
        <v>74</v>
      </c>
      <c r="L22" s="100" t="s">
        <v>74</v>
      </c>
    </row>
    <row r="23" spans="1:12" ht="18" customHeight="1" x14ac:dyDescent="0.2">
      <c r="A23" s="99">
        <v>852</v>
      </c>
      <c r="B23" s="99">
        <v>85212</v>
      </c>
      <c r="C23" s="99">
        <v>4440</v>
      </c>
      <c r="D23" s="100" t="s">
        <v>74</v>
      </c>
      <c r="E23" s="99">
        <f t="shared" si="4"/>
        <v>1625</v>
      </c>
      <c r="F23" s="99">
        <f t="shared" si="5"/>
        <v>1625</v>
      </c>
      <c r="G23" s="100"/>
      <c r="H23" s="334">
        <v>1625</v>
      </c>
      <c r="I23" s="241" t="s">
        <v>74</v>
      </c>
      <c r="J23" s="100" t="s">
        <v>74</v>
      </c>
      <c r="K23" s="100" t="s">
        <v>74</v>
      </c>
      <c r="L23" s="100"/>
    </row>
    <row r="24" spans="1:12" ht="18" customHeight="1" x14ac:dyDescent="0.2">
      <c r="A24" s="99">
        <v>852</v>
      </c>
      <c r="B24" s="99">
        <v>85213</v>
      </c>
      <c r="C24" s="99">
        <v>2010</v>
      </c>
      <c r="D24" s="99">
        <v>16000</v>
      </c>
      <c r="E24" s="100" t="s">
        <v>74</v>
      </c>
      <c r="F24" s="100" t="s">
        <v>74</v>
      </c>
      <c r="G24" s="100" t="s">
        <v>74</v>
      </c>
      <c r="H24" s="100" t="s">
        <v>74</v>
      </c>
      <c r="I24" s="241" t="s">
        <v>74</v>
      </c>
      <c r="J24" s="100" t="s">
        <v>74</v>
      </c>
      <c r="K24" s="242" t="s">
        <v>74</v>
      </c>
      <c r="L24" s="100" t="s">
        <v>74</v>
      </c>
    </row>
    <row r="25" spans="1:12" ht="18" customHeight="1" x14ac:dyDescent="0.2">
      <c r="A25" s="99">
        <v>852</v>
      </c>
      <c r="B25" s="99">
        <v>85213</v>
      </c>
      <c r="C25" s="99">
        <v>4130</v>
      </c>
      <c r="D25" s="100" t="s">
        <v>74</v>
      </c>
      <c r="E25" s="99">
        <f>SUM(F25,L25)</f>
        <v>16000</v>
      </c>
      <c r="F25" s="99">
        <f>SUM(G25:K25)</f>
        <v>16000</v>
      </c>
      <c r="G25" s="100">
        <v>16000</v>
      </c>
      <c r="H25" s="100" t="s">
        <v>74</v>
      </c>
      <c r="I25" s="242" t="s">
        <v>74</v>
      </c>
      <c r="J25" s="100" t="s">
        <v>74</v>
      </c>
      <c r="K25" s="242" t="s">
        <v>74</v>
      </c>
      <c r="L25" s="100" t="s">
        <v>74</v>
      </c>
    </row>
    <row r="26" spans="1:12" ht="18" customHeight="1" x14ac:dyDescent="0.2">
      <c r="A26" s="567" t="s">
        <v>64</v>
      </c>
      <c r="B26" s="568"/>
      <c r="C26" s="569"/>
      <c r="D26" s="101">
        <f t="shared" ref="D26:L26" si="6">SUM(D8:D25)</f>
        <v>2358436</v>
      </c>
      <c r="E26" s="101">
        <f t="shared" si="6"/>
        <v>2358436</v>
      </c>
      <c r="F26" s="101">
        <f t="shared" si="6"/>
        <v>2358436</v>
      </c>
      <c r="G26" s="101">
        <f t="shared" si="6"/>
        <v>150580</v>
      </c>
      <c r="H26" s="101">
        <f t="shared" si="6"/>
        <v>75046</v>
      </c>
      <c r="I26" s="101">
        <f t="shared" si="6"/>
        <v>0</v>
      </c>
      <c r="J26" s="101">
        <f t="shared" si="6"/>
        <v>2132810</v>
      </c>
      <c r="K26" s="101">
        <f t="shared" si="6"/>
        <v>0</v>
      </c>
      <c r="L26" s="101">
        <f t="shared" si="6"/>
        <v>0</v>
      </c>
    </row>
    <row r="28" spans="1:12" x14ac:dyDescent="0.2">
      <c r="A28" s="111"/>
    </row>
    <row r="427" spans="7:18" x14ac:dyDescent="0.2"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</row>
  </sheetData>
  <mergeCells count="15">
    <mergeCell ref="A1:L1"/>
    <mergeCell ref="F4:F6"/>
    <mergeCell ref="A26:C26"/>
    <mergeCell ref="L4:L6"/>
    <mergeCell ref="F3:L3"/>
    <mergeCell ref="D3:D6"/>
    <mergeCell ref="E3:E6"/>
    <mergeCell ref="A3:A6"/>
    <mergeCell ref="B3:B6"/>
    <mergeCell ref="C3:C6"/>
    <mergeCell ref="G5:H5"/>
    <mergeCell ref="J5:J6"/>
    <mergeCell ref="K5:K6"/>
    <mergeCell ref="G4:K4"/>
    <mergeCell ref="I5:I6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orientation="landscape" r:id="rId1"/>
  <headerFooter alignWithMargins="0">
    <oddHeader>&amp;R&amp;9Załącznik Nr &amp;A
do Uchwały NrXI/96/2011 Rady Gminy Widuchowa 
z dnia 8  grudnia 2011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B436"/>
  <sheetViews>
    <sheetView view="pageBreakPreview" zoomScaleNormal="100" zoomScaleSheetLayoutView="100" workbookViewId="0">
      <selection activeCell="G22" sqref="G22"/>
    </sheetView>
  </sheetViews>
  <sheetFormatPr defaultRowHeight="12.75" x14ac:dyDescent="0.2"/>
  <cols>
    <col min="1" max="1" width="7.28515625" style="34" customWidth="1"/>
    <col min="2" max="2" width="9" style="34" customWidth="1"/>
    <col min="3" max="3" width="7.7109375" style="34" customWidth="1"/>
    <col min="4" max="4" width="13.140625" style="34" customWidth="1"/>
    <col min="5" max="5" width="14.140625" style="34" customWidth="1"/>
    <col min="6" max="6" width="14.42578125" style="34" customWidth="1"/>
    <col min="7" max="7" width="15.85546875" style="34" customWidth="1"/>
    <col min="8" max="9" width="14.5703125" style="33" customWidth="1"/>
    <col min="10" max="10" width="12" style="33" customWidth="1"/>
    <col min="11" max="11" width="16.5703125" style="33" customWidth="1"/>
    <col min="12" max="12" width="12.5703125" style="33" customWidth="1"/>
    <col min="13" max="80" width="9.140625" style="33"/>
    <col min="81" max="16384" width="9.140625" style="34"/>
  </cols>
  <sheetData>
    <row r="1" spans="1:80" ht="45" customHeight="1" x14ac:dyDescent="0.2">
      <c r="A1" s="584" t="s">
        <v>395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3" spans="1:80" x14ac:dyDescent="0.2">
      <c r="A3" s="53"/>
      <c r="B3" s="53"/>
      <c r="C3" s="53"/>
      <c r="D3" s="53"/>
      <c r="E3" s="53"/>
      <c r="F3" s="53"/>
      <c r="G3" s="53"/>
      <c r="H3" s="56"/>
      <c r="I3" s="56"/>
      <c r="J3" s="56"/>
      <c r="K3" s="94" t="s">
        <v>34</v>
      </c>
      <c r="L3" s="56"/>
    </row>
    <row r="4" spans="1:80" s="39" customFormat="1" ht="18" customHeight="1" x14ac:dyDescent="0.2">
      <c r="A4" s="563" t="s">
        <v>2</v>
      </c>
      <c r="B4" s="570" t="s">
        <v>3</v>
      </c>
      <c r="C4" s="570" t="s">
        <v>66</v>
      </c>
      <c r="D4" s="565" t="s">
        <v>60</v>
      </c>
      <c r="E4" s="565" t="s">
        <v>274</v>
      </c>
      <c r="F4" s="565" t="s">
        <v>56</v>
      </c>
      <c r="G4" s="565"/>
      <c r="H4" s="565"/>
      <c r="I4" s="565"/>
      <c r="J4" s="565"/>
      <c r="K4" s="565"/>
      <c r="L4" s="565"/>
    </row>
    <row r="5" spans="1:80" s="39" customFormat="1" ht="18" customHeight="1" x14ac:dyDescent="0.2">
      <c r="A5" s="563"/>
      <c r="B5" s="571"/>
      <c r="C5" s="571"/>
      <c r="D5" s="563"/>
      <c r="E5" s="565"/>
      <c r="F5" s="565" t="s">
        <v>58</v>
      </c>
      <c r="G5" s="573" t="s">
        <v>6</v>
      </c>
      <c r="H5" s="579"/>
      <c r="I5" s="579"/>
      <c r="J5" s="579"/>
      <c r="K5" s="580"/>
      <c r="L5" s="565" t="s">
        <v>59</v>
      </c>
    </row>
    <row r="6" spans="1:80" s="39" customFormat="1" ht="18" customHeight="1" x14ac:dyDescent="0.2">
      <c r="A6" s="563"/>
      <c r="B6" s="571"/>
      <c r="C6" s="571"/>
      <c r="D6" s="563"/>
      <c r="E6" s="565"/>
      <c r="F6" s="565"/>
      <c r="G6" s="573" t="s">
        <v>267</v>
      </c>
      <c r="H6" s="574"/>
      <c r="I6" s="291"/>
      <c r="J6" s="575" t="s">
        <v>275</v>
      </c>
      <c r="K6" s="582" t="s">
        <v>330</v>
      </c>
      <c r="L6" s="565"/>
    </row>
    <row r="7" spans="1:80" s="39" customFormat="1" ht="111" customHeight="1" x14ac:dyDescent="0.2">
      <c r="A7" s="563"/>
      <c r="B7" s="572"/>
      <c r="C7" s="572"/>
      <c r="D7" s="563"/>
      <c r="E7" s="565"/>
      <c r="F7" s="565"/>
      <c r="G7" s="95" t="s">
        <v>272</v>
      </c>
      <c r="H7" s="95" t="s">
        <v>273</v>
      </c>
      <c r="I7" s="292" t="s">
        <v>269</v>
      </c>
      <c r="J7" s="576"/>
      <c r="K7" s="583"/>
      <c r="L7" s="565"/>
    </row>
    <row r="8" spans="1:80" s="33" customFormat="1" ht="9" customHeight="1" x14ac:dyDescent="0.2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/>
      <c r="J8" s="96">
        <v>9</v>
      </c>
      <c r="K8" s="96">
        <v>10</v>
      </c>
      <c r="L8" s="96">
        <v>11</v>
      </c>
    </row>
    <row r="9" spans="1:80" ht="19.5" customHeight="1" x14ac:dyDescent="0.2">
      <c r="A9" s="97">
        <v>750</v>
      </c>
      <c r="B9" s="97">
        <v>75020</v>
      </c>
      <c r="C9" s="97">
        <v>2320</v>
      </c>
      <c r="D9" s="97">
        <v>8800</v>
      </c>
      <c r="E9" s="98" t="s">
        <v>74</v>
      </c>
      <c r="F9" s="98" t="s">
        <v>74</v>
      </c>
      <c r="G9" s="98" t="s">
        <v>74</v>
      </c>
      <c r="H9" s="98" t="s">
        <v>74</v>
      </c>
      <c r="I9" s="98" t="s">
        <v>74</v>
      </c>
      <c r="J9" s="98" t="s">
        <v>74</v>
      </c>
      <c r="K9" s="98" t="s">
        <v>74</v>
      </c>
      <c r="L9" s="98" t="s">
        <v>74</v>
      </c>
      <c r="BY9" s="34"/>
      <c r="BZ9" s="34"/>
      <c r="CA9" s="34"/>
      <c r="CB9" s="34"/>
    </row>
    <row r="10" spans="1:80" ht="19.5" customHeight="1" x14ac:dyDescent="0.2">
      <c r="A10" s="99">
        <v>750</v>
      </c>
      <c r="B10" s="99">
        <v>75020</v>
      </c>
      <c r="C10" s="99">
        <v>4010</v>
      </c>
      <c r="D10" s="100" t="s">
        <v>74</v>
      </c>
      <c r="E10" s="99">
        <f>F10</f>
        <v>4620</v>
      </c>
      <c r="F10" s="99">
        <v>4620</v>
      </c>
      <c r="G10" s="99">
        <v>4620</v>
      </c>
      <c r="H10" s="100" t="s">
        <v>74</v>
      </c>
      <c r="I10" s="100" t="s">
        <v>74</v>
      </c>
      <c r="J10" s="100" t="s">
        <v>74</v>
      </c>
      <c r="K10" s="100" t="s">
        <v>74</v>
      </c>
      <c r="L10" s="100" t="s">
        <v>74</v>
      </c>
      <c r="BY10" s="34"/>
      <c r="BZ10" s="34"/>
      <c r="CA10" s="34"/>
      <c r="CB10" s="34"/>
    </row>
    <row r="11" spans="1:80" ht="19.5" customHeight="1" x14ac:dyDescent="0.2">
      <c r="A11" s="99">
        <v>750</v>
      </c>
      <c r="B11" s="99">
        <v>75020</v>
      </c>
      <c r="C11" s="99">
        <v>4110</v>
      </c>
      <c r="D11" s="100" t="s">
        <v>74</v>
      </c>
      <c r="E11" s="99">
        <v>702</v>
      </c>
      <c r="F11" s="99">
        <v>702</v>
      </c>
      <c r="G11" s="99">
        <v>702</v>
      </c>
      <c r="H11" s="100" t="s">
        <v>74</v>
      </c>
      <c r="I11" s="100" t="s">
        <v>74</v>
      </c>
      <c r="J11" s="100" t="s">
        <v>74</v>
      </c>
      <c r="K11" s="100" t="s">
        <v>74</v>
      </c>
      <c r="L11" s="100" t="s">
        <v>74</v>
      </c>
      <c r="BY11" s="34"/>
      <c r="BZ11" s="34"/>
      <c r="CA11" s="34"/>
      <c r="CB11" s="34"/>
    </row>
    <row r="12" spans="1:80" ht="19.5" customHeight="1" x14ac:dyDescent="0.2">
      <c r="A12" s="99">
        <v>750</v>
      </c>
      <c r="B12" s="99">
        <v>75020</v>
      </c>
      <c r="C12" s="99">
        <v>4210</v>
      </c>
      <c r="D12" s="100" t="s">
        <v>74</v>
      </c>
      <c r="E12" s="99">
        <v>1508</v>
      </c>
      <c r="F12" s="99">
        <v>1508</v>
      </c>
      <c r="G12" s="100" t="s">
        <v>74</v>
      </c>
      <c r="H12" s="99">
        <v>1508</v>
      </c>
      <c r="I12" s="100" t="s">
        <v>74</v>
      </c>
      <c r="J12" s="100" t="s">
        <v>74</v>
      </c>
      <c r="K12" s="100" t="s">
        <v>74</v>
      </c>
      <c r="L12" s="100" t="s">
        <v>74</v>
      </c>
      <c r="BY12" s="34"/>
      <c r="BZ12" s="34"/>
      <c r="CA12" s="34"/>
      <c r="CB12" s="34"/>
    </row>
    <row r="13" spans="1:80" ht="19.5" customHeight="1" x14ac:dyDescent="0.2">
      <c r="A13" s="99">
        <v>750</v>
      </c>
      <c r="B13" s="99">
        <v>75020</v>
      </c>
      <c r="C13" s="99">
        <v>4300</v>
      </c>
      <c r="D13" s="100" t="s">
        <v>74</v>
      </c>
      <c r="E13" s="99">
        <v>1970</v>
      </c>
      <c r="F13" s="99">
        <v>1970</v>
      </c>
      <c r="G13" s="100" t="s">
        <v>74</v>
      </c>
      <c r="H13" s="99">
        <v>1970</v>
      </c>
      <c r="I13" s="100" t="s">
        <v>74</v>
      </c>
      <c r="J13" s="100" t="s">
        <v>74</v>
      </c>
      <c r="K13" s="100" t="s">
        <v>74</v>
      </c>
      <c r="L13" s="100" t="s">
        <v>74</v>
      </c>
      <c r="BY13" s="34"/>
      <c r="BZ13" s="34"/>
      <c r="CA13" s="34"/>
      <c r="CB13" s="34"/>
    </row>
    <row r="14" spans="1:80" ht="24.75" customHeight="1" x14ac:dyDescent="0.2">
      <c r="A14" s="567" t="s">
        <v>64</v>
      </c>
      <c r="B14" s="568"/>
      <c r="C14" s="569"/>
      <c r="D14" s="101">
        <f t="shared" ref="D14:L14" si="0">SUM(D9:D13)</f>
        <v>8800</v>
      </c>
      <c r="E14" s="101">
        <f t="shared" si="0"/>
        <v>8800</v>
      </c>
      <c r="F14" s="101">
        <f t="shared" si="0"/>
        <v>8800</v>
      </c>
      <c r="G14" s="101">
        <f t="shared" si="0"/>
        <v>5322</v>
      </c>
      <c r="H14" s="101">
        <f t="shared" si="0"/>
        <v>3478</v>
      </c>
      <c r="I14" s="101">
        <f t="shared" si="0"/>
        <v>0</v>
      </c>
      <c r="J14" s="101">
        <f t="shared" si="0"/>
        <v>0</v>
      </c>
      <c r="K14" s="101">
        <f t="shared" si="0"/>
        <v>0</v>
      </c>
      <c r="L14" s="101">
        <f t="shared" si="0"/>
        <v>0</v>
      </c>
      <c r="BY14" s="34"/>
      <c r="BZ14" s="34"/>
      <c r="CA14" s="34"/>
      <c r="CB14" s="34"/>
    </row>
    <row r="16" spans="1:80" s="33" customFormat="1" x14ac:dyDescent="0.2">
      <c r="A16" s="1"/>
      <c r="B16" s="34"/>
      <c r="C16" s="34"/>
      <c r="D16" s="34"/>
      <c r="E16" s="34"/>
      <c r="F16" s="34"/>
    </row>
    <row r="158" spans="8:80" s="53" customFormat="1" x14ac:dyDescent="0.2"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</row>
    <row r="428" spans="5:18" x14ac:dyDescent="0.2">
      <c r="E428" s="34">
        <f>SUM(E429:E433,E435)</f>
        <v>0</v>
      </c>
      <c r="F428" s="34">
        <f t="shared" ref="F428:R428" si="1">SUM(F429:F433,F435)</f>
        <v>0</v>
      </c>
      <c r="G428" s="34">
        <f t="shared" si="1"/>
        <v>0</v>
      </c>
      <c r="H428" s="34">
        <f t="shared" si="1"/>
        <v>0</v>
      </c>
      <c r="I428" s="34">
        <f t="shared" si="1"/>
        <v>0</v>
      </c>
      <c r="J428" s="34">
        <f t="shared" si="1"/>
        <v>0</v>
      </c>
      <c r="K428" s="34">
        <f t="shared" si="1"/>
        <v>0</v>
      </c>
      <c r="L428" s="34">
        <f t="shared" si="1"/>
        <v>0</v>
      </c>
      <c r="M428" s="34">
        <f t="shared" si="1"/>
        <v>0</v>
      </c>
      <c r="N428" s="34">
        <f t="shared" si="1"/>
        <v>0</v>
      </c>
      <c r="O428" s="34">
        <f t="shared" si="1"/>
        <v>0</v>
      </c>
      <c r="P428" s="34">
        <f t="shared" si="1"/>
        <v>0</v>
      </c>
      <c r="Q428" s="34">
        <f t="shared" si="1"/>
        <v>0</v>
      </c>
      <c r="R428" s="34">
        <f t="shared" si="1"/>
        <v>0</v>
      </c>
    </row>
    <row r="436" spans="5:5" x14ac:dyDescent="0.2">
      <c r="E436" s="34">
        <f>SUM(E437:E438,E441:E444)</f>
        <v>0</v>
      </c>
    </row>
  </sheetData>
  <mergeCells count="14">
    <mergeCell ref="A1:K1"/>
    <mergeCell ref="A4:A7"/>
    <mergeCell ref="B4:B7"/>
    <mergeCell ref="C4:C7"/>
    <mergeCell ref="D4:D7"/>
    <mergeCell ref="E4:E7"/>
    <mergeCell ref="A14:C14"/>
    <mergeCell ref="F4:L4"/>
    <mergeCell ref="F5:F7"/>
    <mergeCell ref="G5:K5"/>
    <mergeCell ref="L5:L7"/>
    <mergeCell ref="G6:H6"/>
    <mergeCell ref="J6:J7"/>
    <mergeCell ref="K6:K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90" fitToHeight="11" orientation="landscape" r:id="rId1"/>
  <headerFooter alignWithMargins="0">
    <oddHeader>&amp;R&amp;9Załącznik Nr &amp;A
do Uchwały NrXI/96/2011 Rady Gminy Widuchowa 
z dnia 8  grudnia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27"/>
  <sheetViews>
    <sheetView view="pageBreakPreview" topLeftCell="A7" zoomScaleNormal="100" zoomScaleSheetLayoutView="100" workbookViewId="0">
      <selection activeCell="C19" sqref="C19"/>
    </sheetView>
  </sheetViews>
  <sheetFormatPr defaultRowHeight="12.75" x14ac:dyDescent="0.2"/>
  <cols>
    <col min="1" max="1" width="28.85546875" style="305" customWidth="1"/>
    <col min="2" max="2" width="8.5703125" style="305" customWidth="1"/>
    <col min="3" max="3" width="10.5703125" style="305" customWidth="1"/>
    <col min="4" max="4" width="6.7109375" style="305" customWidth="1"/>
    <col min="5" max="5" width="16.140625" style="305" customWidth="1"/>
    <col min="6" max="6" width="14" style="305" customWidth="1"/>
    <col min="7" max="7" width="13.5703125" style="305" customWidth="1"/>
    <col min="8" max="16384" width="9.140625" style="305"/>
  </cols>
  <sheetData>
    <row r="1" spans="1:7" x14ac:dyDescent="0.2">
      <c r="F1" s="588"/>
      <c r="G1" s="588"/>
    </row>
    <row r="2" spans="1:7" ht="33" customHeight="1" x14ac:dyDescent="0.2">
      <c r="A2" s="589" t="s">
        <v>386</v>
      </c>
      <c r="B2" s="589"/>
      <c r="C2" s="589"/>
      <c r="D2" s="589"/>
      <c r="E2" s="589"/>
      <c r="F2" s="589"/>
      <c r="G2" s="590"/>
    </row>
    <row r="3" spans="1:7" ht="16.5" thickBot="1" x14ac:dyDescent="0.25">
      <c r="A3" s="306"/>
      <c r="B3" s="306"/>
      <c r="C3" s="306"/>
      <c r="D3" s="306"/>
      <c r="E3" s="306"/>
      <c r="F3" s="306"/>
      <c r="G3" s="307" t="s">
        <v>34</v>
      </c>
    </row>
    <row r="4" spans="1:7" ht="15.75" customHeight="1" thickBot="1" x14ac:dyDescent="0.3">
      <c r="A4" s="591" t="s">
        <v>287</v>
      </c>
      <c r="B4" s="591" t="s">
        <v>2</v>
      </c>
      <c r="C4" s="591" t="s">
        <v>3</v>
      </c>
      <c r="D4" s="591" t="s">
        <v>4</v>
      </c>
      <c r="E4" s="591" t="s">
        <v>380</v>
      </c>
      <c r="F4" s="593" t="s">
        <v>56</v>
      </c>
      <c r="G4" s="594"/>
    </row>
    <row r="5" spans="1:7" ht="30.75" thickBot="1" x14ac:dyDescent="0.3">
      <c r="A5" s="592"/>
      <c r="B5" s="592"/>
      <c r="C5" s="592"/>
      <c r="D5" s="592"/>
      <c r="E5" s="592"/>
      <c r="F5" s="312" t="s">
        <v>288</v>
      </c>
      <c r="G5" s="312" t="s">
        <v>289</v>
      </c>
    </row>
    <row r="6" spans="1:7" s="317" customFormat="1" ht="20.25" customHeight="1" x14ac:dyDescent="0.25">
      <c r="A6" s="585" t="s">
        <v>291</v>
      </c>
      <c r="B6" s="314">
        <v>900</v>
      </c>
      <c r="C6" s="314">
        <v>90004</v>
      </c>
      <c r="D6" s="314">
        <v>4210</v>
      </c>
      <c r="E6" s="315">
        <v>100</v>
      </c>
      <c r="F6" s="315">
        <v>100</v>
      </c>
      <c r="G6" s="316">
        <v>0</v>
      </c>
    </row>
    <row r="7" spans="1:7" s="325" customFormat="1" ht="20.25" customHeight="1" x14ac:dyDescent="0.25">
      <c r="A7" s="586"/>
      <c r="B7" s="322">
        <v>921</v>
      </c>
      <c r="C7" s="322">
        <v>92109</v>
      </c>
      <c r="D7" s="322">
        <v>4210</v>
      </c>
      <c r="E7" s="323">
        <v>7320</v>
      </c>
      <c r="F7" s="323">
        <v>7320</v>
      </c>
      <c r="G7" s="324">
        <v>0</v>
      </c>
    </row>
    <row r="8" spans="1:7" s="321" customFormat="1" ht="20.25" customHeight="1" thickBot="1" x14ac:dyDescent="0.3">
      <c r="A8" s="587"/>
      <c r="B8" s="318">
        <v>926</v>
      </c>
      <c r="C8" s="318">
        <v>92601</v>
      </c>
      <c r="D8" s="318">
        <v>4210</v>
      </c>
      <c r="E8" s="319">
        <v>200</v>
      </c>
      <c r="F8" s="319">
        <v>200</v>
      </c>
      <c r="G8" s="320">
        <v>0</v>
      </c>
    </row>
    <row r="9" spans="1:7" s="317" customFormat="1" ht="20.25" customHeight="1" x14ac:dyDescent="0.25">
      <c r="A9" s="585" t="s">
        <v>327</v>
      </c>
      <c r="B9" s="314">
        <v>900</v>
      </c>
      <c r="C9" s="314">
        <v>90004</v>
      </c>
      <c r="D9" s="314">
        <v>4210</v>
      </c>
      <c r="E9" s="315">
        <v>401.72</v>
      </c>
      <c r="F9" s="315">
        <v>401.72</v>
      </c>
      <c r="G9" s="316">
        <v>0</v>
      </c>
    </row>
    <row r="10" spans="1:7" s="325" customFormat="1" ht="20.25" customHeight="1" x14ac:dyDescent="0.25">
      <c r="A10" s="586"/>
      <c r="B10" s="322">
        <v>921</v>
      </c>
      <c r="C10" s="322">
        <v>92109</v>
      </c>
      <c r="D10" s="322">
        <v>4210</v>
      </c>
      <c r="E10" s="323">
        <v>7720</v>
      </c>
      <c r="F10" s="323">
        <v>7720</v>
      </c>
      <c r="G10" s="324">
        <v>0</v>
      </c>
    </row>
    <row r="11" spans="1:7" s="321" customFormat="1" ht="20.25" customHeight="1" thickBot="1" x14ac:dyDescent="0.3">
      <c r="A11" s="587"/>
      <c r="B11" s="318">
        <v>921</v>
      </c>
      <c r="C11" s="318">
        <v>92109</v>
      </c>
      <c r="D11" s="318">
        <v>4270</v>
      </c>
      <c r="E11" s="319">
        <v>1500</v>
      </c>
      <c r="F11" s="319">
        <v>1500</v>
      </c>
      <c r="G11" s="320"/>
    </row>
    <row r="12" spans="1:7" s="317" customFormat="1" ht="20.25" customHeight="1" x14ac:dyDescent="0.25">
      <c r="A12" s="585" t="s">
        <v>328</v>
      </c>
      <c r="B12" s="314">
        <v>600</v>
      </c>
      <c r="C12" s="314">
        <v>60016</v>
      </c>
      <c r="D12" s="314">
        <v>6050</v>
      </c>
      <c r="E12" s="315">
        <v>5000</v>
      </c>
      <c r="F12" s="315">
        <v>5000</v>
      </c>
      <c r="G12" s="316">
        <v>0</v>
      </c>
    </row>
    <row r="13" spans="1:7" s="325" customFormat="1" ht="20.25" customHeight="1" x14ac:dyDescent="0.25">
      <c r="A13" s="586"/>
      <c r="B13" s="322">
        <v>921</v>
      </c>
      <c r="C13" s="322">
        <v>92109</v>
      </c>
      <c r="D13" s="322">
        <v>4210</v>
      </c>
      <c r="E13" s="323">
        <v>8500</v>
      </c>
      <c r="F13" s="323">
        <v>8500</v>
      </c>
      <c r="G13" s="324">
        <v>0</v>
      </c>
    </row>
    <row r="14" spans="1:7" s="321" customFormat="1" ht="20.25" customHeight="1" thickBot="1" x14ac:dyDescent="0.3">
      <c r="A14" s="587"/>
      <c r="B14" s="318">
        <v>921</v>
      </c>
      <c r="C14" s="318">
        <v>92109</v>
      </c>
      <c r="D14" s="318">
        <v>6050</v>
      </c>
      <c r="E14" s="319">
        <v>5500</v>
      </c>
      <c r="F14" s="319">
        <v>5500</v>
      </c>
      <c r="G14" s="320">
        <v>0</v>
      </c>
    </row>
    <row r="15" spans="1:7" s="317" customFormat="1" ht="20.25" customHeight="1" x14ac:dyDescent="0.25">
      <c r="A15" s="585" t="s">
        <v>381</v>
      </c>
      <c r="B15" s="314">
        <v>921</v>
      </c>
      <c r="C15" s="314">
        <v>92109</v>
      </c>
      <c r="D15" s="314">
        <v>4210</v>
      </c>
      <c r="E15" s="315">
        <v>3448.36</v>
      </c>
      <c r="F15" s="315">
        <v>3448.36</v>
      </c>
      <c r="G15" s="316">
        <v>0</v>
      </c>
    </row>
    <row r="16" spans="1:7" s="321" customFormat="1" ht="20.25" customHeight="1" thickBot="1" x14ac:dyDescent="0.3">
      <c r="A16" s="587"/>
      <c r="B16" s="318">
        <v>921</v>
      </c>
      <c r="C16" s="318">
        <v>92109</v>
      </c>
      <c r="D16" s="318">
        <v>6050</v>
      </c>
      <c r="E16" s="319">
        <v>4703.05</v>
      </c>
      <c r="F16" s="319">
        <v>4703.05</v>
      </c>
      <c r="G16" s="320">
        <v>0</v>
      </c>
    </row>
    <row r="17" spans="1:7" s="317" customFormat="1" ht="20.25" customHeight="1" x14ac:dyDescent="0.25">
      <c r="A17" s="585" t="s">
        <v>382</v>
      </c>
      <c r="B17" s="314">
        <v>921</v>
      </c>
      <c r="C17" s="314">
        <v>92109</v>
      </c>
      <c r="D17" s="314">
        <v>4210</v>
      </c>
      <c r="E17" s="315">
        <v>13295</v>
      </c>
      <c r="F17" s="315">
        <v>13295</v>
      </c>
      <c r="G17" s="316">
        <v>0</v>
      </c>
    </row>
    <row r="18" spans="1:7" s="321" customFormat="1" ht="20.25" customHeight="1" thickBot="1" x14ac:dyDescent="0.3">
      <c r="A18" s="587"/>
      <c r="B18" s="318">
        <v>921</v>
      </c>
      <c r="C18" s="318">
        <v>92109</v>
      </c>
      <c r="D18" s="318">
        <v>6060</v>
      </c>
      <c r="E18" s="319">
        <v>4000</v>
      </c>
      <c r="F18" s="319">
        <v>4000</v>
      </c>
      <c r="G18" s="320">
        <v>0</v>
      </c>
    </row>
    <row r="19" spans="1:7" ht="20.25" customHeight="1" thickBot="1" x14ac:dyDescent="0.3">
      <c r="A19" s="313" t="s">
        <v>383</v>
      </c>
      <c r="B19" s="309">
        <v>600</v>
      </c>
      <c r="C19" s="309">
        <v>60016</v>
      </c>
      <c r="D19" s="309">
        <v>6060</v>
      </c>
      <c r="E19" s="308">
        <v>24000</v>
      </c>
      <c r="F19" s="308">
        <v>24000</v>
      </c>
      <c r="G19" s="308">
        <v>0</v>
      </c>
    </row>
    <row r="20" spans="1:7" s="317" customFormat="1" ht="20.25" customHeight="1" x14ac:dyDescent="0.25">
      <c r="A20" s="585" t="s">
        <v>326</v>
      </c>
      <c r="B20" s="314">
        <v>921</v>
      </c>
      <c r="C20" s="314">
        <v>92109</v>
      </c>
      <c r="D20" s="314">
        <v>4210</v>
      </c>
      <c r="E20" s="315">
        <v>11300</v>
      </c>
      <c r="F20" s="315">
        <v>11300</v>
      </c>
      <c r="G20" s="316">
        <v>0</v>
      </c>
    </row>
    <row r="21" spans="1:7" s="321" customFormat="1" ht="20.25" customHeight="1" thickBot="1" x14ac:dyDescent="0.3">
      <c r="A21" s="587"/>
      <c r="B21" s="318">
        <v>921</v>
      </c>
      <c r="C21" s="318">
        <v>92109</v>
      </c>
      <c r="D21" s="318">
        <v>4270</v>
      </c>
      <c r="E21" s="319">
        <v>4000</v>
      </c>
      <c r="F21" s="319">
        <v>4000</v>
      </c>
      <c r="G21" s="320">
        <v>0</v>
      </c>
    </row>
    <row r="22" spans="1:7" s="317" customFormat="1" ht="20.25" customHeight="1" x14ac:dyDescent="0.25">
      <c r="A22" s="585" t="s">
        <v>384</v>
      </c>
      <c r="B22" s="314">
        <v>921</v>
      </c>
      <c r="C22" s="314">
        <v>92109</v>
      </c>
      <c r="D22" s="314">
        <v>4210</v>
      </c>
      <c r="E22" s="315">
        <v>1600</v>
      </c>
      <c r="F22" s="315">
        <v>1600</v>
      </c>
      <c r="G22" s="316">
        <v>0</v>
      </c>
    </row>
    <row r="23" spans="1:7" s="321" customFormat="1" ht="20.25" customHeight="1" thickBot="1" x14ac:dyDescent="0.3">
      <c r="A23" s="587"/>
      <c r="B23" s="318">
        <v>921</v>
      </c>
      <c r="C23" s="318">
        <v>92109</v>
      </c>
      <c r="D23" s="318">
        <v>6050</v>
      </c>
      <c r="E23" s="319">
        <v>6500</v>
      </c>
      <c r="F23" s="319">
        <v>6500</v>
      </c>
      <c r="G23" s="320">
        <v>0</v>
      </c>
    </row>
    <row r="24" spans="1:7" ht="20.25" customHeight="1" thickBot="1" x14ac:dyDescent="0.25">
      <c r="A24" s="595" t="s">
        <v>290</v>
      </c>
      <c r="B24" s="596"/>
      <c r="C24" s="596"/>
      <c r="D24" s="597"/>
      <c r="E24" s="310" t="s">
        <v>385</v>
      </c>
      <c r="F24" s="310" t="s">
        <v>385</v>
      </c>
      <c r="G24" s="311">
        <v>0</v>
      </c>
    </row>
    <row r="419" spans="5:18" x14ac:dyDescent="0.2">
      <c r="E419" s="305">
        <f>SUM(E420:E424,E426)</f>
        <v>0</v>
      </c>
      <c r="F419" s="305">
        <f t="shared" ref="F419:R419" si="0">SUM(F420:F424,F426)</f>
        <v>0</v>
      </c>
      <c r="G419" s="305">
        <f t="shared" si="0"/>
        <v>0</v>
      </c>
      <c r="H419" s="305">
        <f t="shared" si="0"/>
        <v>0</v>
      </c>
      <c r="I419" s="305">
        <f t="shared" si="0"/>
        <v>0</v>
      </c>
      <c r="J419" s="305">
        <f t="shared" si="0"/>
        <v>0</v>
      </c>
      <c r="K419" s="305">
        <f t="shared" si="0"/>
        <v>0</v>
      </c>
      <c r="L419" s="305">
        <f t="shared" si="0"/>
        <v>0</v>
      </c>
      <c r="M419" s="305">
        <f t="shared" si="0"/>
        <v>0</v>
      </c>
      <c r="N419" s="305">
        <f t="shared" si="0"/>
        <v>0</v>
      </c>
      <c r="O419" s="305">
        <f t="shared" si="0"/>
        <v>0</v>
      </c>
      <c r="P419" s="305">
        <f t="shared" si="0"/>
        <v>0</v>
      </c>
      <c r="Q419" s="305">
        <f t="shared" si="0"/>
        <v>0</v>
      </c>
      <c r="R419" s="305">
        <f t="shared" si="0"/>
        <v>0</v>
      </c>
    </row>
    <row r="427" spans="5:18" x14ac:dyDescent="0.2">
      <c r="E427" s="305">
        <f>SUM(E428:E429,E432:E435)</f>
        <v>0</v>
      </c>
    </row>
  </sheetData>
  <mergeCells count="16">
    <mergeCell ref="A15:A16"/>
    <mergeCell ref="A17:A18"/>
    <mergeCell ref="A20:A21"/>
    <mergeCell ref="A22:A23"/>
    <mergeCell ref="A24:D24"/>
    <mergeCell ref="A6:A8"/>
    <mergeCell ref="A9:A11"/>
    <mergeCell ref="A12:A14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55118110236220474" right="0.55118110236220474" top="1.2204724409448819" bottom="0.59055118110236227" header="0.51181102362204722" footer="0.51181102362204722"/>
  <pageSetup paperSize="9" scale="94" fitToHeight="11" orientation="portrait" r:id="rId1"/>
  <headerFooter alignWithMargins="0">
    <oddHeader>&amp;R&amp;9Załącznik Nr &amp;A
do Uchwały NrXI/96/2011 Rady Gminy Widuchowa 
z dnia 8  grudnia 2011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37"/>
  <sheetViews>
    <sheetView view="pageBreakPreview" zoomScaleNormal="100" zoomScaleSheetLayoutView="100" workbookViewId="0">
      <selection activeCell="G22" sqref="G22"/>
    </sheetView>
  </sheetViews>
  <sheetFormatPr defaultRowHeight="12.75" x14ac:dyDescent="0.2"/>
  <cols>
    <col min="1" max="1" width="4.7109375" style="56" customWidth="1"/>
    <col min="2" max="2" width="30" style="56" customWidth="1"/>
    <col min="3" max="3" width="16.140625" style="56" customWidth="1"/>
    <col min="4" max="4" width="10.7109375" style="56" customWidth="1"/>
    <col min="5" max="5" width="10.28515625" style="56" customWidth="1"/>
    <col min="6" max="6" width="8.7109375" style="56" customWidth="1"/>
    <col min="7" max="7" width="10.85546875" style="56" customWidth="1"/>
    <col min="8" max="8" width="9.7109375" style="56" customWidth="1"/>
    <col min="9" max="9" width="10.5703125" style="56" bestFit="1" customWidth="1"/>
    <col min="10" max="10" width="19.42578125" style="56" customWidth="1"/>
    <col min="11" max="16384" width="9.140625" style="56"/>
  </cols>
  <sheetData>
    <row r="1" spans="1:13" ht="16.5" x14ac:dyDescent="0.2">
      <c r="A1" s="598" t="s">
        <v>360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3" ht="16.5" x14ac:dyDescent="0.2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3" ht="6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K3" s="102"/>
    </row>
    <row r="4" spans="1:13" x14ac:dyDescent="0.2">
      <c r="A4" s="53"/>
      <c r="B4" s="53"/>
      <c r="C4" s="53"/>
      <c r="D4" s="53"/>
      <c r="E4" s="53"/>
      <c r="F4" s="53"/>
      <c r="G4" s="53"/>
      <c r="H4" s="53"/>
      <c r="I4" s="53"/>
      <c r="J4" s="103" t="s">
        <v>34</v>
      </c>
    </row>
    <row r="5" spans="1:13" ht="4.5" customHeight="1" x14ac:dyDescent="0.2"/>
    <row r="6" spans="1:13" ht="12.75" customHeight="1" x14ac:dyDescent="0.2">
      <c r="A6" s="104"/>
    </row>
    <row r="7" spans="1:13" customFormat="1" ht="30" customHeight="1" x14ac:dyDescent="0.2">
      <c r="A7" s="599"/>
      <c r="B7" s="599" t="s">
        <v>0</v>
      </c>
      <c r="C7" s="600" t="s">
        <v>50</v>
      </c>
      <c r="D7" s="600" t="s">
        <v>8</v>
      </c>
      <c r="E7" s="600"/>
      <c r="F7" s="600"/>
      <c r="G7" s="600"/>
      <c r="H7" s="600" t="s">
        <v>331</v>
      </c>
      <c r="I7" s="600"/>
      <c r="J7" s="600" t="s">
        <v>52</v>
      </c>
    </row>
    <row r="8" spans="1:13" customFormat="1" ht="12" customHeight="1" x14ac:dyDescent="0.2">
      <c r="A8" s="599"/>
      <c r="B8" s="599"/>
      <c r="C8" s="600"/>
      <c r="D8" s="600" t="s">
        <v>7</v>
      </c>
      <c r="E8" s="601" t="s">
        <v>6</v>
      </c>
      <c r="F8" s="601"/>
      <c r="G8" s="601"/>
      <c r="H8" s="600" t="s">
        <v>7</v>
      </c>
      <c r="I8" s="600" t="s">
        <v>51</v>
      </c>
      <c r="J8" s="600"/>
    </row>
    <row r="9" spans="1:13" customFormat="1" ht="18" customHeight="1" x14ac:dyDescent="0.2">
      <c r="A9" s="599"/>
      <c r="B9" s="599"/>
      <c r="C9" s="600"/>
      <c r="D9" s="600"/>
      <c r="E9" s="600" t="s">
        <v>216</v>
      </c>
      <c r="F9" s="601" t="s">
        <v>56</v>
      </c>
      <c r="G9" s="601"/>
      <c r="H9" s="600"/>
      <c r="I9" s="600"/>
      <c r="J9" s="600"/>
    </row>
    <row r="10" spans="1:13" customFormat="1" ht="42" customHeight="1" x14ac:dyDescent="0.2">
      <c r="A10" s="599"/>
      <c r="B10" s="599"/>
      <c r="C10" s="600"/>
      <c r="D10" s="600"/>
      <c r="E10" s="600"/>
      <c r="F10" s="243" t="s">
        <v>332</v>
      </c>
      <c r="G10" s="243" t="s">
        <v>70</v>
      </c>
      <c r="H10" s="600"/>
      <c r="I10" s="600"/>
      <c r="J10" s="600"/>
    </row>
    <row r="11" spans="1:13" customFormat="1" ht="12.75" customHeight="1" x14ac:dyDescent="0.2">
      <c r="A11" s="239">
        <v>1</v>
      </c>
      <c r="B11" s="239">
        <v>2</v>
      </c>
      <c r="C11" s="239">
        <v>3</v>
      </c>
      <c r="D11" s="239">
        <v>4</v>
      </c>
      <c r="E11" s="239">
        <v>5</v>
      </c>
      <c r="F11" s="239">
        <v>6</v>
      </c>
      <c r="G11" s="239">
        <v>7</v>
      </c>
      <c r="H11" s="239">
        <v>8</v>
      </c>
      <c r="I11" s="239">
        <v>9</v>
      </c>
      <c r="J11" s="239">
        <v>10</v>
      </c>
    </row>
    <row r="12" spans="1:13" customFormat="1" ht="29.25" customHeight="1" x14ac:dyDescent="0.2">
      <c r="A12" s="244" t="s">
        <v>9</v>
      </c>
      <c r="B12" s="245" t="s">
        <v>10</v>
      </c>
      <c r="C12" s="246">
        <f>SUM(C14)</f>
        <v>130000</v>
      </c>
      <c r="D12" s="246">
        <f t="shared" ref="D12:J12" si="0">SUM(D14)</f>
        <v>2365000</v>
      </c>
      <c r="E12" s="246">
        <f t="shared" si="0"/>
        <v>50000</v>
      </c>
      <c r="F12" s="246">
        <f t="shared" si="0"/>
        <v>0</v>
      </c>
      <c r="G12" s="246">
        <f t="shared" si="0"/>
        <v>50000</v>
      </c>
      <c r="H12" s="246">
        <f t="shared" si="0"/>
        <v>2350000</v>
      </c>
      <c r="I12" s="246">
        <f t="shared" si="0"/>
        <v>0</v>
      </c>
      <c r="J12" s="246">
        <f t="shared" si="0"/>
        <v>145000</v>
      </c>
      <c r="M12" t="s">
        <v>333</v>
      </c>
    </row>
    <row r="13" spans="1:13" customFormat="1" ht="19.5" customHeight="1" x14ac:dyDescent="0.2">
      <c r="A13" s="247"/>
      <c r="B13" s="248" t="s">
        <v>56</v>
      </c>
      <c r="C13" s="246"/>
      <c r="D13" s="246"/>
      <c r="E13" s="246"/>
      <c r="F13" s="246"/>
      <c r="G13" s="246"/>
      <c r="H13" s="246"/>
      <c r="I13" s="246"/>
      <c r="J13" s="246"/>
    </row>
    <row r="14" spans="1:13" customFormat="1" ht="31.5" customHeight="1" x14ac:dyDescent="0.2">
      <c r="A14" s="247"/>
      <c r="B14" s="249" t="s">
        <v>213</v>
      </c>
      <c r="C14" s="246">
        <v>130000</v>
      </c>
      <c r="D14" s="246">
        <v>2365000</v>
      </c>
      <c r="E14" s="246">
        <v>50000</v>
      </c>
      <c r="F14" s="246">
        <v>0</v>
      </c>
      <c r="G14" s="246">
        <v>50000</v>
      </c>
      <c r="H14" s="246">
        <v>2350000</v>
      </c>
      <c r="I14" s="246"/>
      <c r="J14" s="246">
        <f>C14+D14-H14</f>
        <v>145000</v>
      </c>
    </row>
    <row r="429" spans="5:18" x14ac:dyDescent="0.2">
      <c r="E429" s="56">
        <f>SUM(E430:E434,E436)</f>
        <v>0</v>
      </c>
      <c r="F429" s="56">
        <f t="shared" ref="F429:R429" si="1">SUM(F430:F434,F436)</f>
        <v>0</v>
      </c>
      <c r="G429" s="56">
        <f t="shared" si="1"/>
        <v>0</v>
      </c>
      <c r="H429" s="56">
        <f t="shared" si="1"/>
        <v>0</v>
      </c>
      <c r="I429" s="56">
        <f t="shared" si="1"/>
        <v>0</v>
      </c>
      <c r="J429" s="56">
        <f t="shared" si="1"/>
        <v>0</v>
      </c>
      <c r="K429" s="56">
        <f t="shared" si="1"/>
        <v>0</v>
      </c>
      <c r="L429" s="56">
        <f t="shared" si="1"/>
        <v>0</v>
      </c>
      <c r="M429" s="56">
        <f t="shared" si="1"/>
        <v>0</v>
      </c>
      <c r="N429" s="56">
        <f t="shared" si="1"/>
        <v>0</v>
      </c>
      <c r="O429" s="56">
        <f t="shared" si="1"/>
        <v>0</v>
      </c>
      <c r="P429" s="56">
        <f t="shared" si="1"/>
        <v>0</v>
      </c>
      <c r="Q429" s="56">
        <f t="shared" si="1"/>
        <v>0</v>
      </c>
      <c r="R429" s="56">
        <f t="shared" si="1"/>
        <v>0</v>
      </c>
    </row>
    <row r="437" spans="5:5" x14ac:dyDescent="0.2">
      <c r="E437" s="56">
        <f>SUM(E438:E439,E442:E445)</f>
        <v>0</v>
      </c>
    </row>
  </sheetData>
  <mergeCells count="14">
    <mergeCell ref="A1:K1"/>
    <mergeCell ref="A2:K2"/>
    <mergeCell ref="A7:A10"/>
    <mergeCell ref="B7:B10"/>
    <mergeCell ref="C7:C10"/>
    <mergeCell ref="D7:G7"/>
    <mergeCell ref="H7:I7"/>
    <mergeCell ref="J7:J10"/>
    <mergeCell ref="D8:D10"/>
    <mergeCell ref="E8:G8"/>
    <mergeCell ref="H8:H10"/>
    <mergeCell ref="I8:I10"/>
    <mergeCell ref="E9:E10"/>
    <mergeCell ref="F9:G9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landscape" r:id="rId1"/>
  <headerFooter alignWithMargins="0">
    <oddHeader>&amp;R&amp;9Załącznik Nr &amp;A
do Uchwały NrXI/96/2011 Rady Gminy Widuchowa 
z dnia 8  grudnia 2011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2"/>
  <sheetViews>
    <sheetView view="pageBreakPreview" zoomScaleNormal="100" zoomScaleSheetLayoutView="100" workbookViewId="0">
      <selection activeCell="G22" sqref="G22"/>
    </sheetView>
  </sheetViews>
  <sheetFormatPr defaultRowHeight="12.75" x14ac:dyDescent="0.2"/>
  <cols>
    <col min="1" max="1" width="5.28515625" style="53" bestFit="1" customWidth="1"/>
    <col min="2" max="2" width="47" style="53" customWidth="1"/>
    <col min="3" max="3" width="17.7109375" style="53" customWidth="1"/>
    <col min="4" max="5" width="9.140625" style="53"/>
    <col min="6" max="6" width="12" style="53" customWidth="1"/>
    <col min="7" max="7" width="13.7109375" style="53" customWidth="1"/>
    <col min="8" max="16384" width="9.140625" style="53"/>
  </cols>
  <sheetData>
    <row r="1" spans="1:10" customFormat="1" ht="48.75" customHeight="1" x14ac:dyDescent="0.2">
      <c r="G1" s="250"/>
    </row>
    <row r="2" spans="1:10" customFormat="1" ht="48" customHeight="1" x14ac:dyDescent="0.2">
      <c r="A2" s="584" t="s">
        <v>396</v>
      </c>
      <c r="B2" s="603"/>
      <c r="C2" s="603"/>
      <c r="D2" s="603"/>
      <c r="E2" s="604"/>
      <c r="F2" s="604"/>
    </row>
    <row r="3" spans="1:10" customFormat="1" ht="9.75" customHeight="1" x14ac:dyDescent="0.2">
      <c r="A3" s="137"/>
      <c r="B3" s="137"/>
      <c r="C3" s="137"/>
      <c r="D3" s="137"/>
      <c r="E3" s="137"/>
      <c r="G3" s="251" t="s">
        <v>34</v>
      </c>
    </row>
    <row r="4" spans="1:10" customFormat="1" ht="30" customHeight="1" x14ac:dyDescent="0.2">
      <c r="A4" s="599"/>
      <c r="B4" s="599" t="s">
        <v>0</v>
      </c>
      <c r="C4" s="600" t="s">
        <v>50</v>
      </c>
      <c r="D4" s="605" t="s">
        <v>334</v>
      </c>
      <c r="E4" s="605" t="s">
        <v>335</v>
      </c>
      <c r="F4" s="600" t="s">
        <v>52</v>
      </c>
      <c r="G4" s="600" t="s">
        <v>409</v>
      </c>
    </row>
    <row r="5" spans="1:10" customFormat="1" ht="12" customHeight="1" x14ac:dyDescent="0.2">
      <c r="A5" s="599"/>
      <c r="B5" s="599"/>
      <c r="C5" s="600"/>
      <c r="D5" s="606"/>
      <c r="E5" s="606"/>
      <c r="F5" s="600"/>
      <c r="G5" s="600"/>
    </row>
    <row r="6" spans="1:10" customFormat="1" ht="18" customHeight="1" x14ac:dyDescent="0.2">
      <c r="A6" s="599"/>
      <c r="B6" s="599"/>
      <c r="C6" s="600"/>
      <c r="D6" s="606"/>
      <c r="E6" s="606"/>
      <c r="F6" s="600"/>
      <c r="G6" s="600"/>
    </row>
    <row r="7" spans="1:10" customFormat="1" ht="42" customHeight="1" x14ac:dyDescent="0.2">
      <c r="A7" s="599"/>
      <c r="B7" s="599"/>
      <c r="C7" s="600"/>
      <c r="D7" s="607"/>
      <c r="E7" s="607"/>
      <c r="F7" s="600"/>
      <c r="G7" s="600"/>
    </row>
    <row r="8" spans="1:10" customFormat="1" ht="12.75" customHeight="1" x14ac:dyDescent="0.2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</row>
    <row r="9" spans="1:10" customFormat="1" ht="19.5" customHeight="1" x14ac:dyDescent="0.2">
      <c r="A9" s="252"/>
      <c r="B9" s="253" t="s">
        <v>336</v>
      </c>
      <c r="C9" s="252">
        <v>0</v>
      </c>
      <c r="D9" s="252">
        <v>0</v>
      </c>
      <c r="E9" s="252">
        <v>0</v>
      </c>
      <c r="F9" s="252">
        <v>0</v>
      </c>
      <c r="G9" s="252">
        <v>0</v>
      </c>
    </row>
    <row r="10" spans="1:10" customFormat="1" ht="19.5" customHeight="1" x14ac:dyDescent="0.2">
      <c r="A10" s="252"/>
      <c r="B10" s="253" t="s">
        <v>337</v>
      </c>
      <c r="C10" s="252">
        <v>0</v>
      </c>
      <c r="D10" s="252">
        <v>0</v>
      </c>
      <c r="E10" s="252">
        <v>0</v>
      </c>
      <c r="F10" s="252">
        <v>0</v>
      </c>
      <c r="G10" s="252">
        <v>0</v>
      </c>
    </row>
    <row r="11" spans="1:10" customFormat="1" ht="19.5" customHeight="1" x14ac:dyDescent="0.2">
      <c r="A11" s="254"/>
      <c r="B11" s="255" t="s">
        <v>338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</row>
    <row r="12" spans="1:10" s="256" customFormat="1" ht="19.5" customHeight="1" x14ac:dyDescent="0.2">
      <c r="A12" s="602" t="s">
        <v>64</v>
      </c>
      <c r="B12" s="602"/>
      <c r="C12" s="245">
        <f>SUM(C9:C11)</f>
        <v>0</v>
      </c>
      <c r="D12" s="245">
        <f t="shared" ref="D12:G12" si="0">SUM(D9:D11)</f>
        <v>0</v>
      </c>
      <c r="E12" s="245">
        <f t="shared" si="0"/>
        <v>0</v>
      </c>
      <c r="F12" s="245">
        <f t="shared" si="0"/>
        <v>0</v>
      </c>
      <c r="G12" s="245">
        <f t="shared" si="0"/>
        <v>0</v>
      </c>
    </row>
    <row r="13" spans="1:10" ht="15" x14ac:dyDescent="0.2">
      <c r="A13" s="106"/>
      <c r="B13" s="106"/>
      <c r="C13" s="106"/>
      <c r="D13" s="106"/>
      <c r="E13" s="106"/>
      <c r="F13" s="106"/>
      <c r="G13" s="106"/>
      <c r="H13" s="106"/>
      <c r="I13" s="107"/>
      <c r="J13" s="107"/>
    </row>
    <row r="14" spans="1:10" ht="15" x14ac:dyDescent="0.2">
      <c r="A14" s="106"/>
      <c r="B14" s="106"/>
      <c r="C14" s="106"/>
      <c r="D14" s="106"/>
      <c r="E14" s="106"/>
      <c r="F14" s="106"/>
      <c r="G14" s="106"/>
      <c r="H14" s="106"/>
      <c r="I14" s="107"/>
      <c r="J14" s="107"/>
    </row>
    <row r="15" spans="1:10" ht="15" x14ac:dyDescent="0.2">
      <c r="A15" s="106"/>
      <c r="B15" s="106"/>
      <c r="C15" s="106"/>
      <c r="D15" s="106"/>
      <c r="E15" s="106"/>
      <c r="F15" s="106"/>
      <c r="G15" s="106"/>
      <c r="H15" s="106"/>
      <c r="I15" s="107"/>
      <c r="J15" s="107"/>
    </row>
    <row r="16" spans="1:10" ht="15" x14ac:dyDescent="0.2">
      <c r="A16" s="106"/>
      <c r="B16" s="106"/>
      <c r="C16" s="106"/>
      <c r="D16" s="106"/>
      <c r="E16" s="106"/>
      <c r="F16" s="106"/>
      <c r="G16" s="106"/>
      <c r="H16" s="106"/>
      <c r="I16" s="107"/>
      <c r="J16" s="107"/>
    </row>
    <row r="17" spans="1:10" ht="15" x14ac:dyDescent="0.2">
      <c r="A17" s="106"/>
      <c r="B17" s="106"/>
      <c r="C17" s="106"/>
      <c r="D17" s="106"/>
      <c r="E17" s="106"/>
      <c r="F17" s="106"/>
      <c r="G17" s="106"/>
      <c r="H17" s="106"/>
      <c r="I17" s="107"/>
      <c r="J17" s="107"/>
    </row>
    <row r="18" spans="1:10" ht="15" x14ac:dyDescent="0.2">
      <c r="A18" s="106"/>
      <c r="B18" s="106"/>
      <c r="C18" s="106"/>
      <c r="D18" s="106"/>
      <c r="E18" s="106"/>
      <c r="F18" s="106"/>
      <c r="G18" s="106"/>
      <c r="H18" s="106"/>
      <c r="I18" s="107"/>
      <c r="J18" s="107"/>
    </row>
    <row r="19" spans="1:10" ht="15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5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5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5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</sheetData>
  <mergeCells count="9">
    <mergeCell ref="G4:G7"/>
    <mergeCell ref="A12:B12"/>
    <mergeCell ref="A2:F2"/>
    <mergeCell ref="A4:A7"/>
    <mergeCell ref="B4:B7"/>
    <mergeCell ref="C4:C7"/>
    <mergeCell ref="D4:D7"/>
    <mergeCell ref="E4:E7"/>
    <mergeCell ref="F4:F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landscape" r:id="rId1"/>
  <headerFooter alignWithMargins="0">
    <oddHeader>&amp;R&amp;9Załącznik Nr &amp;A
do Uchwały NrXI/96/2011 Rady Gminy Widuchowa 
z dnia 8  grudnia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"/>
  <sheetViews>
    <sheetView view="pageBreakPreview" zoomScale="60" zoomScaleNormal="100" workbookViewId="0">
      <selection activeCell="G22" sqref="G22"/>
    </sheetView>
  </sheetViews>
  <sheetFormatPr defaultRowHeight="12.75" x14ac:dyDescent="0.2"/>
  <cols>
    <col min="1" max="1" width="4" style="53" customWidth="1"/>
    <col min="2" max="2" width="8.140625" style="53" customWidth="1"/>
    <col min="3" max="3" width="9.85546875" style="53" customWidth="1"/>
    <col min="4" max="4" width="5.7109375" style="53" customWidth="1"/>
    <col min="5" max="5" width="41.5703125" style="53" customWidth="1"/>
    <col min="6" max="6" width="22.42578125" style="53" customWidth="1"/>
    <col min="7" max="16384" width="9.140625" style="53"/>
  </cols>
  <sheetData>
    <row r="1" spans="1:6" ht="55.5" customHeight="1" x14ac:dyDescent="0.2">
      <c r="A1" s="608" t="s">
        <v>397</v>
      </c>
      <c r="B1" s="608"/>
      <c r="C1" s="608"/>
      <c r="D1" s="608"/>
      <c r="E1" s="608"/>
      <c r="F1" s="608"/>
    </row>
    <row r="2" spans="1:6" ht="20.100000000000001" customHeight="1" x14ac:dyDescent="0.2">
      <c r="E2" s="102"/>
      <c r="F2" s="102"/>
    </row>
    <row r="3" spans="1:6" ht="20.100000000000001" customHeight="1" x14ac:dyDescent="0.2">
      <c r="F3" s="108" t="s">
        <v>34</v>
      </c>
    </row>
    <row r="4" spans="1:6" ht="20.100000000000001" customHeight="1" x14ac:dyDescent="0.2">
      <c r="A4" s="105" t="s">
        <v>48</v>
      </c>
      <c r="B4" s="105" t="s">
        <v>2</v>
      </c>
      <c r="C4" s="105" t="s">
        <v>3</v>
      </c>
      <c r="D4" s="105" t="s">
        <v>4</v>
      </c>
      <c r="E4" s="105" t="s">
        <v>38</v>
      </c>
      <c r="F4" s="105" t="s">
        <v>37</v>
      </c>
    </row>
    <row r="5" spans="1:6" ht="8.1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ht="30" customHeight="1" x14ac:dyDescent="0.2">
      <c r="A6" s="109">
        <v>1</v>
      </c>
      <c r="B6" s="109">
        <v>921</v>
      </c>
      <c r="C6" s="109">
        <v>92116</v>
      </c>
      <c r="D6" s="109">
        <v>2480</v>
      </c>
      <c r="E6" s="109" t="s">
        <v>73</v>
      </c>
      <c r="F6" s="109">
        <v>186000</v>
      </c>
    </row>
    <row r="7" spans="1:6" ht="30" customHeight="1" x14ac:dyDescent="0.2">
      <c r="A7" s="609" t="s">
        <v>64</v>
      </c>
      <c r="B7" s="610"/>
      <c r="C7" s="610"/>
      <c r="D7" s="610"/>
      <c r="E7" s="611"/>
      <c r="F7" s="110">
        <f>SUM(F6:F6)</f>
        <v>186000</v>
      </c>
    </row>
  </sheetData>
  <mergeCells count="2">
    <mergeCell ref="A1:F1"/>
    <mergeCell ref="A7:E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11" orientation="portrait" r:id="rId1"/>
  <headerFooter alignWithMargins="0">
    <oddHeader>&amp;R&amp;9Załącznik Nr &amp;A
do Uchwały NrXI/96/2011 Rady Gminy Widuchowa 
z dnia 8 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'6'!OLE_LINK1</vt:lpstr>
      <vt:lpstr>'1'!Tytuły_wydruku</vt:lpstr>
      <vt:lpstr>'2'!Tytuły_wydruku</vt:lpstr>
      <vt:lpstr>'4'!Tytuły_wydruku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Mariusz</cp:lastModifiedBy>
  <cp:lastPrinted>2011-11-23T11:39:35Z</cp:lastPrinted>
  <dcterms:created xsi:type="dcterms:W3CDTF">1998-12-09T13:02:10Z</dcterms:created>
  <dcterms:modified xsi:type="dcterms:W3CDTF">2011-12-13T07:03:03Z</dcterms:modified>
</cp:coreProperties>
</file>